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Calidad1\Desktop\ARCHIVOS ESCRITORIO\ACTAS MIPG\ANEXO3 ACTA 1 2019\"/>
    </mc:Choice>
  </mc:AlternateContent>
  <xr:revisionPtr revIDLastSave="0" documentId="8_{4CDBC862-F703-4D64-B84A-65A1185E6B1B}" xr6:coauthVersionLast="40" xr6:coauthVersionMax="40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definedNames>
    <definedName name="_xlnm.Print_Area" localSheetId="0">Hoja1!$A$1:$AI$87</definedName>
    <definedName name="_xlnm.Print_Titles" localSheetId="0">Hoja1!$1:$6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0" i="1" l="1"/>
  <c r="X80" i="1"/>
  <c r="Y80" i="1"/>
  <c r="Z80" i="1"/>
  <c r="AA80" i="1"/>
  <c r="AB80" i="1" l="1"/>
  <c r="AC55" i="1"/>
  <c r="AC79" i="1"/>
  <c r="AC78" i="1"/>
  <c r="AC77" i="1"/>
  <c r="AC76" i="1"/>
  <c r="AC74" i="1"/>
  <c r="AH74" i="1"/>
  <c r="AC73" i="1"/>
  <c r="AC68" i="1"/>
  <c r="AC67" i="1"/>
  <c r="AC66" i="1"/>
  <c r="AC65" i="1"/>
  <c r="AC64" i="1"/>
  <c r="AC62" i="1"/>
  <c r="AC61" i="1"/>
  <c r="AC60" i="1"/>
  <c r="AC59" i="1"/>
  <c r="AC58" i="1"/>
  <c r="AC57" i="1"/>
  <c r="AC56" i="1"/>
  <c r="AC54" i="1"/>
  <c r="AC53" i="1"/>
  <c r="AC52" i="1"/>
  <c r="AC50" i="1"/>
  <c r="AC48" i="1"/>
  <c r="AC47" i="1"/>
  <c r="AC46" i="1"/>
  <c r="AC45" i="1"/>
  <c r="AC42" i="1"/>
  <c r="AC40" i="1"/>
  <c r="AC39" i="1"/>
  <c r="AC38" i="1"/>
  <c r="AC26" i="1"/>
  <c r="AC24" i="1"/>
  <c r="AC22" i="1"/>
  <c r="AC21" i="1"/>
  <c r="AC19" i="1"/>
  <c r="AI79" i="1"/>
  <c r="AI78" i="1"/>
  <c r="AI77" i="1"/>
  <c r="AI76" i="1"/>
  <c r="AI75" i="1"/>
  <c r="AI74" i="1"/>
  <c r="AI73" i="1"/>
  <c r="AI71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6" i="1"/>
  <c r="AI57" i="1"/>
  <c r="AI54" i="1"/>
  <c r="AI53" i="1"/>
  <c r="AI52" i="1"/>
  <c r="AI51" i="1"/>
  <c r="AI50" i="1"/>
  <c r="AI48" i="1"/>
  <c r="AI47" i="1"/>
  <c r="AI46" i="1"/>
  <c r="AI45" i="1"/>
  <c r="AI44" i="1"/>
  <c r="AI43" i="1"/>
  <c r="AI42" i="1"/>
  <c r="AI40" i="1"/>
  <c r="AI39" i="1"/>
  <c r="AI38" i="1"/>
  <c r="AI29" i="1"/>
  <c r="AI28" i="1"/>
  <c r="AI27" i="1"/>
  <c r="AI26" i="1"/>
  <c r="AI25" i="1"/>
  <c r="AI24" i="1"/>
  <c r="AI23" i="1"/>
  <c r="AI22" i="1"/>
  <c r="AI21" i="1"/>
  <c r="AI20" i="1"/>
  <c r="AI19" i="1"/>
  <c r="AI16" i="1"/>
  <c r="AI15" i="1"/>
  <c r="AI12" i="1"/>
  <c r="AI10" i="1"/>
  <c r="AI9" i="1"/>
  <c r="AH79" i="1"/>
  <c r="AH78" i="1"/>
  <c r="AH77" i="1"/>
  <c r="AH76" i="1"/>
  <c r="AH75" i="1"/>
  <c r="AH73" i="1"/>
  <c r="AH71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4" i="1"/>
  <c r="AH53" i="1"/>
  <c r="AH52" i="1"/>
  <c r="AH51" i="1"/>
  <c r="AH50" i="1"/>
  <c r="AH48" i="1"/>
  <c r="AH47" i="1"/>
  <c r="AH46" i="1"/>
  <c r="AH45" i="1"/>
  <c r="AH44" i="1"/>
  <c r="AH43" i="1"/>
  <c r="AH42" i="1"/>
  <c r="AH40" i="1"/>
  <c r="AH39" i="1"/>
  <c r="AH38" i="1"/>
  <c r="AH29" i="1"/>
  <c r="AH28" i="1"/>
  <c r="AH27" i="1"/>
  <c r="AH26" i="1"/>
  <c r="AH25" i="1"/>
  <c r="AH24" i="1"/>
  <c r="AH23" i="1"/>
  <c r="AH22" i="1"/>
  <c r="AH21" i="1"/>
  <c r="AH20" i="1"/>
  <c r="AH19" i="1"/>
  <c r="AH16" i="1"/>
  <c r="AH15" i="1"/>
  <c r="AH12" i="1"/>
  <c r="AH10" i="1"/>
  <c r="AH9" i="1"/>
  <c r="V80" i="1" l="1"/>
  <c r="G80" i="1"/>
</calcChain>
</file>

<file path=xl/sharedStrings.xml><?xml version="1.0" encoding="utf-8"?>
<sst xmlns="http://schemas.openxmlformats.org/spreadsheetml/2006/main" count="441" uniqueCount="111">
  <si>
    <t>ANALISIS DE LA PLANTA ACTUAL</t>
  </si>
  <si>
    <t>UBICACIÓN FUNCIONAL</t>
  </si>
  <si>
    <t>DEPENDENCIA</t>
  </si>
  <si>
    <t>PROCESO</t>
  </si>
  <si>
    <t>ESTRATEGICO</t>
  </si>
  <si>
    <t>APOYO</t>
  </si>
  <si>
    <t>CONTROLY EVALUACION</t>
  </si>
  <si>
    <t>NIVEL</t>
  </si>
  <si>
    <t>DENOMINACION</t>
  </si>
  <si>
    <t>CODIGO</t>
  </si>
  <si>
    <t>GRADO</t>
  </si>
  <si>
    <t>ESTUDIO</t>
  </si>
  <si>
    <t>EXPERIENCIA</t>
  </si>
  <si>
    <t>FUNCIONALES</t>
  </si>
  <si>
    <t>COMPORTAMENTALES</t>
  </si>
  <si>
    <t>CARERA ADMINISTRATIVA</t>
  </si>
  <si>
    <t>N° DE CARGOS (INICIO DE LA VIGENCIA FISCAL)</t>
  </si>
  <si>
    <t>IDENTIFICACION DEL EMPLEO</t>
  </si>
  <si>
    <t>NATURALEZA DEL CARGO</t>
  </si>
  <si>
    <t>LIBE NOMBRAMINETOY REMOCION</t>
  </si>
  <si>
    <t>PERIODO FIJO</t>
  </si>
  <si>
    <t>TRABAJADOR OFICIAL</t>
  </si>
  <si>
    <t>NOVEDADES</t>
  </si>
  <si>
    <t>PROVISION</t>
  </si>
  <si>
    <t>PROPIEDAD</t>
  </si>
  <si>
    <t>PERIODO DE PRUEBA</t>
  </si>
  <si>
    <t>ENCARGO</t>
  </si>
  <si>
    <t>COMISION</t>
  </si>
  <si>
    <t>PROVISIONALIDAD</t>
  </si>
  <si>
    <t>DEFINITIVA</t>
  </si>
  <si>
    <t>TEMPORAL</t>
  </si>
  <si>
    <t>VACANTE</t>
  </si>
  <si>
    <t>POR PENSION</t>
  </si>
  <si>
    <t>AA</t>
  </si>
  <si>
    <t>MM</t>
  </si>
  <si>
    <t>DD</t>
  </si>
  <si>
    <t>GERENCIA</t>
  </si>
  <si>
    <t>CONTROL INTERNO</t>
  </si>
  <si>
    <t>TALENTO HUMANO</t>
  </si>
  <si>
    <t>MANTENIMIENTO</t>
  </si>
  <si>
    <t>ALMACEN</t>
  </si>
  <si>
    <t>ESTADISTICA</t>
  </si>
  <si>
    <t>SISTEMAS</t>
  </si>
  <si>
    <t>CONTABILIDAD</t>
  </si>
  <si>
    <t>CARTERA</t>
  </si>
  <si>
    <t>ODONTOLOGIA</t>
  </si>
  <si>
    <t>BACTERIOLOGIA</t>
  </si>
  <si>
    <t>ENFERMERIA</t>
  </si>
  <si>
    <t>RECURSOS FISICOS Y FINANCIEROS</t>
  </si>
  <si>
    <t>APOYO DIAGNOSTICO</t>
  </si>
  <si>
    <t>FACTURACION</t>
  </si>
  <si>
    <t>ETV</t>
  </si>
  <si>
    <t>LAVANDERIA</t>
  </si>
  <si>
    <t>X</t>
  </si>
  <si>
    <t>MISIONAL</t>
  </si>
  <si>
    <t>CONSULTA EXTERNA</t>
  </si>
  <si>
    <t>COORDINACION MEDICA</t>
  </si>
  <si>
    <t>GERENTE ESE</t>
  </si>
  <si>
    <t>ASESOR OFICINA DE CONTROL INTERNO</t>
  </si>
  <si>
    <t>085</t>
  </si>
  <si>
    <t>PROFESIONAL UNIVERSITARIO</t>
  </si>
  <si>
    <t>TECNICO OPERATIVO</t>
  </si>
  <si>
    <t>TECNICO ADMINISTRATIVO</t>
  </si>
  <si>
    <t>DIRECTIVO</t>
  </si>
  <si>
    <t>ASESOR</t>
  </si>
  <si>
    <t>PROFESIONAL</t>
  </si>
  <si>
    <t>TECNICO</t>
  </si>
  <si>
    <t>ASISTENCIAL</t>
  </si>
  <si>
    <t>SECRETARIA EJECUTIVA</t>
  </si>
  <si>
    <t>GERENCIA/FINANCIERA</t>
  </si>
  <si>
    <t>COORDINACION/AUDITORIA</t>
  </si>
  <si>
    <t>AUXILIARA ADMINISTRATIVO</t>
  </si>
  <si>
    <t>CALIDAD</t>
  </si>
  <si>
    <t>TRANSPORTE PACIENTES</t>
  </si>
  <si>
    <t>MEDICO GENERAL</t>
  </si>
  <si>
    <t>ODONTOLOGO</t>
  </si>
  <si>
    <t>PROFESIONAL SERVICIOS SOCIAL OBLIGATORIO</t>
  </si>
  <si>
    <t>MEDICINA GENERAL</t>
  </si>
  <si>
    <t>PROFESIONAL UNIVERSITARIO AREA SALUD</t>
  </si>
  <si>
    <t>APOYO TERAPEUTICO TERAPIA FISICA</t>
  </si>
  <si>
    <t>APOYO DIAGNOSTICO-OPTOMETRIA</t>
  </si>
  <si>
    <t>PROFESIONAL ESPECIALIZADO AREA SALUD</t>
  </si>
  <si>
    <t>ENFERMERO</t>
  </si>
  <si>
    <t>ENFERMERO ESPECIALISTA</t>
  </si>
  <si>
    <t>TECNICO AREA SALUD</t>
  </si>
  <si>
    <t>AUXILIAR ADMINISTRATIVO</t>
  </si>
  <si>
    <t>AUXILIAR AREA SALUD</t>
  </si>
  <si>
    <t>FARMACIA</t>
  </si>
  <si>
    <t>AUXILAIR AREA SALUD</t>
  </si>
  <si>
    <t>AUXILAIR ARE SALUD</t>
  </si>
  <si>
    <t>AUXILIAR SERVICOS GENERALES</t>
  </si>
  <si>
    <r>
      <t>PERFIL  DEL CARGO REQUISITOS</t>
    </r>
    <r>
      <rPr>
        <b/>
        <sz val="16"/>
        <color theme="1"/>
        <rFont val="Calibri"/>
        <family val="2"/>
        <scheme val="minor"/>
      </rPr>
      <t xml:space="preserve"> *</t>
    </r>
  </si>
  <si>
    <r>
      <t xml:space="preserve">COMPETENCIAS </t>
    </r>
    <r>
      <rPr>
        <b/>
        <sz val="16"/>
        <color theme="1"/>
        <rFont val="Calibri"/>
        <family val="2"/>
        <scheme val="minor"/>
      </rPr>
      <t xml:space="preserve"> *</t>
    </r>
    <r>
      <rPr>
        <sz val="8"/>
        <color theme="1"/>
        <rFont val="Calibri"/>
        <family val="2"/>
        <scheme val="minor"/>
      </rPr>
      <t xml:space="preserve"> </t>
    </r>
  </si>
  <si>
    <t>TOTALES</t>
  </si>
  <si>
    <t>FUENTE: Plan de cargos-historias Laborales of, Talento Humano. Manual de Fuciones</t>
  </si>
  <si>
    <t>NA</t>
  </si>
  <si>
    <t>EDAD</t>
  </si>
  <si>
    <t>TIEMPO SERV</t>
  </si>
  <si>
    <t>Fecha ingreso  DD/MM/AA</t>
  </si>
  <si>
    <t>FECHA APROXIMADA DE PENSION</t>
  </si>
  <si>
    <t>fecha nacimiento DD/MM/AA</t>
  </si>
  <si>
    <t>ASIGNACION BASICA</t>
  </si>
  <si>
    <t>( * ) ESTABLECIDOS POR ACUERDO  08 DEL 20 DE NOVIEMBRE DE  2018</t>
  </si>
  <si>
    <t>PE-PE-MIPG-PL14-R1</t>
  </si>
  <si>
    <t>Version: 2</t>
  </si>
  <si>
    <t>Pagina: 1</t>
  </si>
  <si>
    <t>COPIA CONTROLADA</t>
  </si>
  <si>
    <t>Elaborado por: Profesional Universitaria GETH</t>
  </si>
  <si>
    <t>Revisado por:  Asesor de Planeacion</t>
  </si>
  <si>
    <t>Aprobado por: Comité MIPG</t>
  </si>
  <si>
    <t>Fecha de Aprobacion: 28-01-2019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</si>
</sst>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" xfId="0" applyFont="1" applyBorder="1"/>
    <xf numFmtId="0" fontId="0" fillId="0" borderId="15" xfId="0" applyBorder="1"/>
    <xf numFmtId="0" fontId="2" fillId="0" borderId="5" xfId="0" applyFont="1" applyBorder="1"/>
    <xf numFmtId="0" fontId="0" fillId="0" borderId="16" xfId="0" applyBorder="1"/>
    <xf numFmtId="0" fontId="0" fillId="0" borderId="2" xfId="0" applyBorder="1"/>
    <xf numFmtId="0" fontId="0" fillId="0" borderId="17" xfId="0" applyBorder="1"/>
    <xf numFmtId="0" fontId="0" fillId="0" borderId="6" xfId="0" applyBorder="1"/>
    <xf numFmtId="0" fontId="2" fillId="0" borderId="6" xfId="0" applyFont="1" applyBorder="1"/>
    <xf numFmtId="41" fontId="3" fillId="0" borderId="9" xfId="1" applyFont="1" applyBorder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6" fillId="0" borderId="8" xfId="0" applyFont="1" applyBorder="1"/>
    <xf numFmtId="14" fontId="0" fillId="0" borderId="1" xfId="0" applyNumberFormat="1" applyBorder="1"/>
    <xf numFmtId="14" fontId="0" fillId="2" borderId="8" xfId="0" applyNumberFormat="1" applyFill="1" applyBorder="1"/>
    <xf numFmtId="0" fontId="0" fillId="0" borderId="24" xfId="0" applyBorder="1"/>
    <xf numFmtId="0" fontId="2" fillId="0" borderId="27" xfId="0" applyFont="1" applyBorder="1"/>
    <xf numFmtId="0" fontId="0" fillId="0" borderId="0" xfId="0" applyBorder="1"/>
    <xf numFmtId="14" fontId="0" fillId="0" borderId="8" xfId="0" applyNumberFormat="1" applyBorder="1"/>
    <xf numFmtId="14" fontId="0" fillId="2" borderId="15" xfId="0" applyNumberFormat="1" applyFill="1" applyBorder="1"/>
    <xf numFmtId="14" fontId="0" fillId="0" borderId="5" xfId="0" applyNumberForma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9" fontId="0" fillId="0" borderId="6" xfId="0" applyNumberFormat="1" applyBorder="1"/>
    <xf numFmtId="41" fontId="3" fillId="0" borderId="20" xfId="1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19" xfId="0" applyNumberFormat="1" applyBorder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0" fillId="0" borderId="36" xfId="0" applyBorder="1"/>
    <xf numFmtId="0" fontId="0" fillId="0" borderId="2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39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" fillId="0" borderId="34" xfId="0" applyFont="1" applyBorder="1"/>
    <xf numFmtId="41" fontId="0" fillId="0" borderId="35" xfId="0" applyNumberFormat="1" applyBorder="1"/>
    <xf numFmtId="0" fontId="0" fillId="0" borderId="4" xfId="0" applyBorder="1" applyAlignment="1">
      <alignment horizontal="center"/>
    </xf>
    <xf numFmtId="0" fontId="0" fillId="0" borderId="27" xfId="0" applyBorder="1"/>
    <xf numFmtId="0" fontId="0" fillId="0" borderId="33" xfId="0" applyBorder="1" applyAlignment="1">
      <alignment horizontal="center"/>
    </xf>
    <xf numFmtId="0" fontId="0" fillId="2" borderId="0" xfId="0" applyFill="1"/>
    <xf numFmtId="0" fontId="2" fillId="0" borderId="9" xfId="0" applyFont="1" applyBorder="1" applyAlignment="1">
      <alignment textRotation="90" readingOrder="2"/>
    </xf>
    <xf numFmtId="0" fontId="0" fillId="0" borderId="12" xfId="0" applyBorder="1" applyAlignment="1"/>
    <xf numFmtId="0" fontId="2" fillId="0" borderId="8" xfId="0" applyFont="1" applyBorder="1" applyAlignment="1">
      <alignment textRotation="90" readingOrder="2"/>
    </xf>
    <xf numFmtId="0" fontId="0" fillId="0" borderId="10" xfId="0" applyBorder="1" applyAlignment="1"/>
    <xf numFmtId="0" fontId="2" fillId="0" borderId="1" xfId="0" applyFont="1" applyBorder="1" applyAlignment="1">
      <alignment textRotation="90" readingOrder="2"/>
    </xf>
    <xf numFmtId="0" fontId="0" fillId="0" borderId="11" xfId="0" applyBorder="1" applyAlignment="1"/>
    <xf numFmtId="0" fontId="2" fillId="0" borderId="1" xfId="0" applyFont="1" applyBorder="1" applyAlignment="1">
      <alignment horizontal="center" textRotation="90" readingOrder="2"/>
    </xf>
    <xf numFmtId="0" fontId="0" fillId="0" borderId="11" xfId="0" applyBorder="1" applyAlignment="1">
      <alignment horizontal="center"/>
    </xf>
    <xf numFmtId="0" fontId="2" fillId="0" borderId="9" xfId="0" applyFont="1" applyBorder="1" applyAlignment="1">
      <alignment horizontal="center" textRotation="90" readingOrder="2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textRotation="90" readingOrder="2"/>
    </xf>
    <xf numFmtId="0" fontId="0" fillId="0" borderId="38" xfId="0" applyBorder="1" applyAlignment="1"/>
    <xf numFmtId="0" fontId="2" fillId="0" borderId="19" xfId="0" applyFont="1" applyBorder="1" applyAlignment="1">
      <alignment textRotation="90" readingOrder="2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49" fontId="2" fillId="2" borderId="32" xfId="0" applyNumberFormat="1" applyFont="1" applyFill="1" applyBorder="1" applyAlignment="1">
      <alignment vertical="center" textRotation="90" wrapText="1" readingOrder="2"/>
    </xf>
    <xf numFmtId="49" fontId="0" fillId="2" borderId="0" xfId="0" applyNumberFormat="1" applyFill="1" applyBorder="1" applyAlignment="1">
      <alignment wrapText="1"/>
    </xf>
    <xf numFmtId="49" fontId="0" fillId="2" borderId="28" xfId="0" applyNumberFormat="1" applyFill="1" applyBorder="1" applyAlignment="1">
      <alignment wrapText="1"/>
    </xf>
    <xf numFmtId="0" fontId="2" fillId="0" borderId="26" xfId="0" applyFont="1" applyBorder="1" applyAlignment="1">
      <alignment textRotation="90" readingOrder="2"/>
    </xf>
    <xf numFmtId="0" fontId="0" fillId="0" borderId="37" xfId="0" applyBorder="1" applyAlignment="1"/>
    <xf numFmtId="0" fontId="2" fillId="0" borderId="31" xfId="0" applyFont="1" applyBorder="1" applyAlignment="1">
      <alignment textRotation="90" readingOrder="2"/>
    </xf>
    <xf numFmtId="0" fontId="0" fillId="0" borderId="30" xfId="0" applyBorder="1" applyAlignment="1"/>
    <xf numFmtId="0" fontId="2" fillId="0" borderId="6" xfId="0" applyFont="1" applyBorder="1" applyAlignment="1">
      <alignment textRotation="90" readingOrder="2"/>
    </xf>
    <xf numFmtId="0" fontId="2" fillId="0" borderId="20" xfId="0" applyFont="1" applyBorder="1" applyAlignment="1">
      <alignment textRotation="90" readingOrder="2"/>
    </xf>
    <xf numFmtId="0" fontId="2" fillId="0" borderId="8" xfId="0" applyFont="1" applyBorder="1" applyAlignment="1">
      <alignment textRotation="90" wrapText="1" readingOrder="2"/>
    </xf>
    <xf numFmtId="0" fontId="2" fillId="0" borderId="24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4" xfId="0" applyBorder="1" applyAlignment="1">
      <alignment wrapText="1"/>
    </xf>
    <xf numFmtId="0" fontId="2" fillId="0" borderId="3" xfId="0" applyFont="1" applyBorder="1" applyAlignment="1"/>
    <xf numFmtId="0" fontId="0" fillId="2" borderId="3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1" xfId="0" applyBorder="1" applyAlignment="1"/>
    <xf numFmtId="0" fontId="0" fillId="0" borderId="28" xfId="0" applyBorder="1"/>
    <xf numFmtId="0" fontId="0" fillId="0" borderId="3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32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0" fillId="0" borderId="3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8" xfId="0" applyBorder="1" applyAlignment="1">
      <alignment wrapText="1"/>
    </xf>
    <xf numFmtId="0" fontId="2" fillId="0" borderId="0" xfId="0" applyFont="1" applyBorder="1" applyAlignment="1"/>
    <xf numFmtId="0" fontId="3" fillId="2" borderId="3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57150</xdr:rowOff>
    </xdr:from>
    <xdr:to>
      <xdr:col>1</xdr:col>
      <xdr:colOff>781050</xdr:colOff>
      <xdr:row>1</xdr:row>
      <xdr:rowOff>100368</xdr:rowOff>
    </xdr:to>
    <xdr:pic>
      <xdr:nvPicPr>
        <xdr:cNvPr id="3" name="3 Imagen" descr="Hospital San Juan Bautista.png">
          <a:extLst>
            <a:ext uri="{FF2B5EF4-FFF2-40B4-BE49-F238E27FC236}">
              <a16:creationId xmlns:a16="http://schemas.microsoft.com/office/drawing/2014/main" id="{3685B2D4-87C4-4660-ACE9-EC18C6F4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1" y="57150"/>
          <a:ext cx="342899" cy="348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87"/>
  <sheetViews>
    <sheetView tabSelected="1" zoomScaleNormal="100" workbookViewId="0">
      <pane xSplit="2" ySplit="6" topLeftCell="C70" activePane="bottomRight" state="frozen"/>
      <selection pane="topRight" activeCell="B1" sqref="B1"/>
      <selection pane="bottomLeft" activeCell="A7" sqref="A7"/>
      <selection pane="bottomRight" activeCell="B89" sqref="B89"/>
    </sheetView>
  </sheetViews>
  <sheetFormatPr baseColWidth="10" defaultRowHeight="15" x14ac:dyDescent="0.25"/>
  <cols>
    <col min="1" max="1" width="3" customWidth="1"/>
    <col min="2" max="2" width="31.140625" customWidth="1"/>
    <col min="3" max="6" width="3.7109375" customWidth="1"/>
    <col min="7" max="7" width="4.85546875" customWidth="1"/>
    <col min="8" max="8" width="9" customWidth="1"/>
    <col min="9" max="9" width="29.85546875" customWidth="1"/>
    <col min="10" max="10" width="5" customWidth="1"/>
    <col min="11" max="11" width="3.5703125" customWidth="1"/>
    <col min="12" max="12" width="10.28515625" customWidth="1"/>
    <col min="13" max="13" width="3.28515625" customWidth="1"/>
    <col min="14" max="14" width="5.85546875" customWidth="1"/>
    <col min="15" max="15" width="3.7109375" customWidth="1"/>
    <col min="16" max="16" width="4.42578125" customWidth="1"/>
    <col min="17" max="20" width="3.7109375" customWidth="1"/>
    <col min="21" max="21" width="8.5703125" customWidth="1"/>
    <col min="22" max="28" width="3.7109375" customWidth="1"/>
    <col min="29" max="29" width="6.140625" customWidth="1"/>
    <col min="30" max="30" width="4.140625" customWidth="1"/>
    <col min="31" max="31" width="3.42578125" customWidth="1"/>
    <col min="34" max="34" width="5.7109375" customWidth="1"/>
    <col min="35" max="35" width="4.42578125" customWidth="1"/>
    <col min="36" max="36" width="3.5703125" customWidth="1"/>
  </cols>
  <sheetData>
    <row r="1" spans="2:36" ht="24" customHeight="1" x14ac:dyDescent="0.25">
      <c r="B1" s="113"/>
      <c r="C1" s="126" t="s">
        <v>103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7" t="s">
        <v>104</v>
      </c>
      <c r="AH1" s="127"/>
      <c r="AI1" s="127"/>
    </row>
    <row r="2" spans="2:36" ht="15" customHeight="1" thickBot="1" x14ac:dyDescent="0.3">
      <c r="B2" s="113"/>
      <c r="C2" s="126" t="s">
        <v>0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7" t="s">
        <v>105</v>
      </c>
      <c r="AH2" s="127"/>
      <c r="AI2" s="127"/>
    </row>
    <row r="3" spans="2:36" ht="15" customHeight="1" thickBot="1" x14ac:dyDescent="0.3">
      <c r="B3" s="128" t="s">
        <v>1</v>
      </c>
      <c r="C3" s="33"/>
      <c r="D3" s="33"/>
      <c r="E3" s="33"/>
      <c r="F3" s="114"/>
      <c r="G3" s="115" t="s">
        <v>17</v>
      </c>
      <c r="H3" s="116"/>
      <c r="I3" s="116"/>
      <c r="J3" s="116"/>
      <c r="K3" s="116"/>
      <c r="L3" s="117"/>
      <c r="M3" s="118" t="s">
        <v>91</v>
      </c>
      <c r="N3" s="119"/>
      <c r="O3" s="120" t="s">
        <v>92</v>
      </c>
      <c r="P3" s="88"/>
      <c r="Q3" s="121" t="s">
        <v>18</v>
      </c>
      <c r="R3" s="122"/>
      <c r="S3" s="122"/>
      <c r="T3" s="123"/>
      <c r="U3" s="100" t="s">
        <v>22</v>
      </c>
      <c r="V3" s="115" t="s">
        <v>23</v>
      </c>
      <c r="W3" s="116"/>
      <c r="X3" s="116"/>
      <c r="Y3" s="116"/>
      <c r="Z3" s="117"/>
      <c r="AA3" s="124" t="s">
        <v>31</v>
      </c>
      <c r="AB3" s="124"/>
      <c r="AC3" s="125" t="s">
        <v>32</v>
      </c>
      <c r="AD3" s="111"/>
      <c r="AE3" s="112"/>
      <c r="AF3" s="88" t="s">
        <v>98</v>
      </c>
      <c r="AG3" s="86" t="s">
        <v>100</v>
      </c>
      <c r="AH3" s="86" t="s">
        <v>97</v>
      </c>
      <c r="AI3" s="31"/>
    </row>
    <row r="4" spans="2:36" ht="15.75" thickBot="1" x14ac:dyDescent="0.3">
      <c r="B4" s="129"/>
      <c r="C4" s="80" t="s">
        <v>3</v>
      </c>
      <c r="D4" s="81"/>
      <c r="E4" s="81"/>
      <c r="F4" s="82"/>
      <c r="G4" s="83"/>
      <c r="H4" s="84"/>
      <c r="I4" s="84"/>
      <c r="J4" s="84"/>
      <c r="K4" s="84"/>
      <c r="L4" s="85"/>
      <c r="M4" s="102"/>
      <c r="N4" s="103"/>
      <c r="O4" s="104"/>
      <c r="P4" s="105"/>
      <c r="Q4" s="106"/>
      <c r="R4" s="107"/>
      <c r="S4" s="107"/>
      <c r="T4" s="108"/>
      <c r="U4" s="100"/>
      <c r="V4" s="83"/>
      <c r="W4" s="84"/>
      <c r="X4" s="84"/>
      <c r="Y4" s="84"/>
      <c r="Z4" s="85"/>
      <c r="AA4" s="109"/>
      <c r="AB4" s="109"/>
      <c r="AC4" s="110"/>
      <c r="AD4" s="111"/>
      <c r="AE4" s="112"/>
      <c r="AF4" s="88"/>
      <c r="AG4" s="86"/>
      <c r="AH4" s="86"/>
      <c r="AI4" s="31"/>
    </row>
    <row r="5" spans="2:36" ht="105" customHeight="1" x14ac:dyDescent="0.25">
      <c r="B5" s="77" t="s">
        <v>2</v>
      </c>
      <c r="C5" s="79" t="s">
        <v>4</v>
      </c>
      <c r="D5" s="97" t="s">
        <v>54</v>
      </c>
      <c r="E5" s="97" t="s">
        <v>5</v>
      </c>
      <c r="F5" s="98" t="s">
        <v>6</v>
      </c>
      <c r="G5" s="99" t="s">
        <v>16</v>
      </c>
      <c r="H5" s="73" t="s">
        <v>7</v>
      </c>
      <c r="I5" s="73" t="s">
        <v>8</v>
      </c>
      <c r="J5" s="73" t="s">
        <v>9</v>
      </c>
      <c r="K5" s="71" t="s">
        <v>10</v>
      </c>
      <c r="L5" s="75" t="s">
        <v>101</v>
      </c>
      <c r="M5" s="69" t="s">
        <v>11</v>
      </c>
      <c r="N5" s="67" t="s">
        <v>12</v>
      </c>
      <c r="O5" s="69" t="s">
        <v>13</v>
      </c>
      <c r="P5" s="67" t="s">
        <v>14</v>
      </c>
      <c r="Q5" s="69" t="s">
        <v>15</v>
      </c>
      <c r="R5" s="71" t="s">
        <v>19</v>
      </c>
      <c r="S5" s="71" t="s">
        <v>20</v>
      </c>
      <c r="T5" s="67" t="s">
        <v>21</v>
      </c>
      <c r="U5" s="100"/>
      <c r="V5" s="69" t="s">
        <v>24</v>
      </c>
      <c r="W5" s="71" t="s">
        <v>25</v>
      </c>
      <c r="X5" s="71" t="s">
        <v>26</v>
      </c>
      <c r="Y5" s="71" t="s">
        <v>27</v>
      </c>
      <c r="Z5" s="67" t="s">
        <v>28</v>
      </c>
      <c r="AA5" s="93" t="s">
        <v>29</v>
      </c>
      <c r="AB5" s="95" t="s">
        <v>30</v>
      </c>
      <c r="AC5" s="90" t="s">
        <v>99</v>
      </c>
      <c r="AD5" s="91"/>
      <c r="AE5" s="92"/>
      <c r="AF5" s="88"/>
      <c r="AG5" s="86"/>
      <c r="AH5" s="86"/>
      <c r="AI5" s="31"/>
    </row>
    <row r="6" spans="2:36" ht="11.25" customHeight="1" thickBot="1" x14ac:dyDescent="0.3">
      <c r="B6" s="78"/>
      <c r="C6" s="70"/>
      <c r="D6" s="72"/>
      <c r="E6" s="72"/>
      <c r="F6" s="68"/>
      <c r="G6" s="70"/>
      <c r="H6" s="74"/>
      <c r="I6" s="74"/>
      <c r="J6" s="74"/>
      <c r="K6" s="72"/>
      <c r="L6" s="76"/>
      <c r="M6" s="70"/>
      <c r="N6" s="68"/>
      <c r="O6" s="70"/>
      <c r="P6" s="68"/>
      <c r="Q6" s="70"/>
      <c r="R6" s="72"/>
      <c r="S6" s="72"/>
      <c r="T6" s="68"/>
      <c r="U6" s="101"/>
      <c r="V6" s="70"/>
      <c r="W6" s="72"/>
      <c r="X6" s="72"/>
      <c r="Y6" s="72"/>
      <c r="Z6" s="68"/>
      <c r="AA6" s="94"/>
      <c r="AB6" s="96"/>
      <c r="AC6" s="48" t="s">
        <v>33</v>
      </c>
      <c r="AD6" s="49" t="s">
        <v>34</v>
      </c>
      <c r="AE6" s="50" t="s">
        <v>35</v>
      </c>
      <c r="AF6" s="89"/>
      <c r="AG6" s="87"/>
      <c r="AH6" s="87"/>
      <c r="AI6" s="32" t="s">
        <v>96</v>
      </c>
    </row>
    <row r="7" spans="2:36" ht="17.25" customHeight="1" x14ac:dyDescent="0.25">
      <c r="B7" s="54" t="s">
        <v>36</v>
      </c>
      <c r="C7" s="41" t="s">
        <v>53</v>
      </c>
      <c r="D7" s="14"/>
      <c r="E7" s="14"/>
      <c r="F7" s="42"/>
      <c r="G7" s="41">
        <v>1</v>
      </c>
      <c r="H7" s="15" t="s">
        <v>63</v>
      </c>
      <c r="I7" s="15" t="s">
        <v>57</v>
      </c>
      <c r="J7" s="43" t="s">
        <v>59</v>
      </c>
      <c r="K7" s="14">
        <v>20</v>
      </c>
      <c r="L7" s="44">
        <v>8123360</v>
      </c>
      <c r="M7" s="41"/>
      <c r="N7" s="42"/>
      <c r="O7" s="41"/>
      <c r="P7" s="42"/>
      <c r="Q7" s="41"/>
      <c r="R7" s="14"/>
      <c r="S7" s="14" t="s">
        <v>53</v>
      </c>
      <c r="T7" s="42"/>
      <c r="U7" s="40"/>
      <c r="V7" s="45">
        <v>1</v>
      </c>
      <c r="W7" s="21"/>
      <c r="X7" s="21"/>
      <c r="Y7" s="21"/>
      <c r="Z7" s="46"/>
      <c r="AA7" s="63"/>
      <c r="AB7" s="46"/>
      <c r="AC7" s="41" t="s">
        <v>95</v>
      </c>
      <c r="AD7" s="14"/>
      <c r="AE7" s="42"/>
      <c r="AF7" s="47"/>
      <c r="AG7" s="14"/>
      <c r="AH7" s="14"/>
      <c r="AI7" s="42"/>
    </row>
    <row r="8" spans="2:36" x14ac:dyDescent="0.25">
      <c r="B8" s="55" t="s">
        <v>37</v>
      </c>
      <c r="C8" s="3"/>
      <c r="D8" s="1"/>
      <c r="E8" s="1"/>
      <c r="F8" s="4" t="s">
        <v>53</v>
      </c>
      <c r="G8" s="3">
        <v>1</v>
      </c>
      <c r="H8" s="8" t="s">
        <v>64</v>
      </c>
      <c r="I8" s="8" t="s">
        <v>58</v>
      </c>
      <c r="J8" s="1">
        <v>105</v>
      </c>
      <c r="K8" s="1">
        <v>4</v>
      </c>
      <c r="L8" s="16">
        <v>4070635</v>
      </c>
      <c r="M8" s="3"/>
      <c r="N8" s="4"/>
      <c r="O8" s="3"/>
      <c r="P8" s="4"/>
      <c r="Q8" s="3"/>
      <c r="R8" s="1"/>
      <c r="S8" s="1" t="s">
        <v>53</v>
      </c>
      <c r="T8" s="4"/>
      <c r="U8" s="13"/>
      <c r="V8" s="22">
        <v>1</v>
      </c>
      <c r="W8" s="18"/>
      <c r="X8" s="18"/>
      <c r="Y8" s="18"/>
      <c r="Z8" s="19"/>
      <c r="AA8" s="52"/>
      <c r="AB8" s="17"/>
      <c r="AC8" s="3" t="s">
        <v>95</v>
      </c>
      <c r="AD8" s="1"/>
      <c r="AE8" s="4"/>
      <c r="AF8" s="3"/>
      <c r="AG8" s="1"/>
      <c r="AH8" s="1"/>
      <c r="AI8" s="4"/>
    </row>
    <row r="9" spans="2:36" x14ac:dyDescent="0.25">
      <c r="B9" s="55" t="s">
        <v>48</v>
      </c>
      <c r="C9" s="3"/>
      <c r="D9" s="1"/>
      <c r="E9" s="1" t="s">
        <v>53</v>
      </c>
      <c r="F9" s="4"/>
      <c r="G9" s="3">
        <v>1</v>
      </c>
      <c r="H9" s="8" t="s">
        <v>65</v>
      </c>
      <c r="I9" s="8" t="s">
        <v>60</v>
      </c>
      <c r="J9" s="1">
        <v>219</v>
      </c>
      <c r="K9" s="1">
        <v>14</v>
      </c>
      <c r="L9" s="16">
        <v>3711548</v>
      </c>
      <c r="M9" s="3"/>
      <c r="N9" s="4"/>
      <c r="O9" s="3"/>
      <c r="P9" s="4"/>
      <c r="Q9" s="3" t="s">
        <v>53</v>
      </c>
      <c r="R9" s="1"/>
      <c r="S9" s="1"/>
      <c r="T9" s="4"/>
      <c r="U9" s="13"/>
      <c r="V9" s="22"/>
      <c r="W9" s="18"/>
      <c r="X9" s="18"/>
      <c r="Y9" s="18"/>
      <c r="Z9" s="19">
        <v>1</v>
      </c>
      <c r="AA9" s="52"/>
      <c r="AB9" s="17"/>
      <c r="AC9" s="3">
        <v>2011</v>
      </c>
      <c r="AD9" s="1">
        <v>12</v>
      </c>
      <c r="AE9" s="4">
        <v>31</v>
      </c>
      <c r="AF9" s="34">
        <v>27061</v>
      </c>
      <c r="AG9" s="29">
        <v>20820</v>
      </c>
      <c r="AH9" s="1">
        <f>2018-1974</f>
        <v>44</v>
      </c>
      <c r="AI9" s="4">
        <f>2018-1956</f>
        <v>62</v>
      </c>
    </row>
    <row r="10" spans="2:36" x14ac:dyDescent="0.25">
      <c r="B10" s="55" t="s">
        <v>38</v>
      </c>
      <c r="C10" s="3"/>
      <c r="D10" s="1"/>
      <c r="E10" s="1" t="s">
        <v>53</v>
      </c>
      <c r="F10" s="4"/>
      <c r="G10" s="3">
        <v>1</v>
      </c>
      <c r="H10" s="8" t="s">
        <v>65</v>
      </c>
      <c r="I10" s="8" t="s">
        <v>60</v>
      </c>
      <c r="J10" s="1">
        <v>219</v>
      </c>
      <c r="K10" s="1">
        <v>14</v>
      </c>
      <c r="L10" s="16">
        <v>3711548</v>
      </c>
      <c r="M10" s="3"/>
      <c r="N10" s="4"/>
      <c r="O10" s="3"/>
      <c r="P10" s="4"/>
      <c r="Q10" s="3" t="s">
        <v>53</v>
      </c>
      <c r="R10" s="1"/>
      <c r="S10" s="1"/>
      <c r="T10" s="4"/>
      <c r="U10" s="13"/>
      <c r="V10" s="22">
        <v>1</v>
      </c>
      <c r="W10" s="18"/>
      <c r="X10" s="18"/>
      <c r="Y10" s="18"/>
      <c r="Z10" s="19"/>
      <c r="AA10" s="52"/>
      <c r="AB10" s="17"/>
      <c r="AC10" s="3">
        <v>2021</v>
      </c>
      <c r="AD10" s="1">
        <v>6</v>
      </c>
      <c r="AE10" s="4">
        <v>23</v>
      </c>
      <c r="AF10" s="34">
        <v>34471</v>
      </c>
      <c r="AG10" s="29">
        <v>23551</v>
      </c>
      <c r="AH10" s="1">
        <f>2018-1994</f>
        <v>24</v>
      </c>
      <c r="AI10" s="4">
        <f>2018-1964</f>
        <v>54</v>
      </c>
    </row>
    <row r="11" spans="2:36" x14ac:dyDescent="0.25">
      <c r="B11" s="55" t="s">
        <v>39</v>
      </c>
      <c r="C11" s="3"/>
      <c r="D11" s="1"/>
      <c r="E11" s="1" t="s">
        <v>53</v>
      </c>
      <c r="F11" s="4"/>
      <c r="G11" s="3">
        <v>1</v>
      </c>
      <c r="H11" s="8" t="s">
        <v>66</v>
      </c>
      <c r="I11" s="8" t="s">
        <v>61</v>
      </c>
      <c r="J11" s="1">
        <v>314</v>
      </c>
      <c r="K11" s="1">
        <v>13</v>
      </c>
      <c r="L11" s="16">
        <v>1951302</v>
      </c>
      <c r="M11" s="3"/>
      <c r="N11" s="4"/>
      <c r="O11" s="3"/>
      <c r="P11" s="4"/>
      <c r="Q11" s="3" t="s">
        <v>53</v>
      </c>
      <c r="R11" s="1"/>
      <c r="S11" s="1"/>
      <c r="T11" s="4"/>
      <c r="U11" s="13"/>
      <c r="V11" s="22"/>
      <c r="W11" s="18"/>
      <c r="X11" s="18"/>
      <c r="Y11" s="18"/>
      <c r="Z11" s="19"/>
      <c r="AA11" s="52">
        <v>1</v>
      </c>
      <c r="AB11" s="17"/>
      <c r="AC11" s="3" t="s">
        <v>95</v>
      </c>
      <c r="AD11" s="1"/>
      <c r="AE11" s="4"/>
      <c r="AF11" s="3"/>
      <c r="AG11" s="1"/>
      <c r="AH11" s="1"/>
      <c r="AI11" s="4"/>
    </row>
    <row r="12" spans="2:36" x14ac:dyDescent="0.25">
      <c r="B12" s="55" t="s">
        <v>40</v>
      </c>
      <c r="C12" s="3"/>
      <c r="D12" s="1"/>
      <c r="E12" s="1" t="s">
        <v>53</v>
      </c>
      <c r="F12" s="4"/>
      <c r="G12" s="3">
        <v>1</v>
      </c>
      <c r="H12" s="8" t="s">
        <v>66</v>
      </c>
      <c r="I12" s="8" t="s">
        <v>62</v>
      </c>
      <c r="J12" s="1">
        <v>367</v>
      </c>
      <c r="K12" s="1">
        <v>13</v>
      </c>
      <c r="L12" s="16">
        <v>1951302</v>
      </c>
      <c r="M12" s="3"/>
      <c r="N12" s="4"/>
      <c r="O12" s="3"/>
      <c r="P12" s="4"/>
      <c r="Q12" s="3" t="s">
        <v>53</v>
      </c>
      <c r="R12" s="1"/>
      <c r="S12" s="1"/>
      <c r="T12" s="4"/>
      <c r="U12" s="13"/>
      <c r="V12" s="22">
        <v>1</v>
      </c>
      <c r="W12" s="18"/>
      <c r="X12" s="18"/>
      <c r="Y12" s="18"/>
      <c r="Z12" s="19"/>
      <c r="AA12" s="52"/>
      <c r="AB12" s="17"/>
      <c r="AC12" s="3">
        <v>2011</v>
      </c>
      <c r="AD12" s="1">
        <v>9</v>
      </c>
      <c r="AE12" s="4">
        <v>26</v>
      </c>
      <c r="AF12" s="34">
        <v>28970</v>
      </c>
      <c r="AG12" s="29">
        <v>20724</v>
      </c>
      <c r="AH12" s="1">
        <f>2018-1979</f>
        <v>39</v>
      </c>
      <c r="AI12" s="4">
        <f>2018-1956</f>
        <v>62</v>
      </c>
      <c r="AJ12" s="66"/>
    </row>
    <row r="13" spans="2:36" x14ac:dyDescent="0.25">
      <c r="B13" s="55" t="s">
        <v>41</v>
      </c>
      <c r="C13" s="3"/>
      <c r="D13" s="1"/>
      <c r="E13" s="1" t="s">
        <v>53</v>
      </c>
      <c r="F13" s="4"/>
      <c r="G13" s="3">
        <v>1</v>
      </c>
      <c r="H13" s="8" t="s">
        <v>66</v>
      </c>
      <c r="I13" s="8" t="s">
        <v>62</v>
      </c>
      <c r="J13" s="1">
        <v>367</v>
      </c>
      <c r="K13" s="1">
        <v>13</v>
      </c>
      <c r="L13" s="16">
        <v>2388351</v>
      </c>
      <c r="M13" s="3"/>
      <c r="N13" s="4"/>
      <c r="O13" s="3"/>
      <c r="P13" s="4"/>
      <c r="Q13" s="3" t="s">
        <v>53</v>
      </c>
      <c r="R13" s="1"/>
      <c r="S13" s="1"/>
      <c r="T13" s="4"/>
      <c r="U13" s="13"/>
      <c r="V13" s="22"/>
      <c r="W13" s="18"/>
      <c r="X13" s="18"/>
      <c r="Y13" s="18"/>
      <c r="Z13" s="19"/>
      <c r="AA13" s="52">
        <v>1</v>
      </c>
      <c r="AB13" s="17"/>
      <c r="AC13" s="3" t="s">
        <v>95</v>
      </c>
      <c r="AD13" s="1"/>
      <c r="AE13" s="4"/>
      <c r="AF13" s="3"/>
      <c r="AG13" s="1"/>
      <c r="AH13" s="1"/>
      <c r="AI13" s="4"/>
    </row>
    <row r="14" spans="2:36" x14ac:dyDescent="0.25">
      <c r="B14" s="55" t="s">
        <v>42</v>
      </c>
      <c r="C14" s="3"/>
      <c r="D14" s="1"/>
      <c r="E14" s="1" t="s">
        <v>53</v>
      </c>
      <c r="F14" s="4"/>
      <c r="G14" s="3">
        <v>1</v>
      </c>
      <c r="H14" s="8" t="s">
        <v>66</v>
      </c>
      <c r="I14" s="8" t="s">
        <v>62</v>
      </c>
      <c r="J14" s="1">
        <v>367</v>
      </c>
      <c r="K14" s="1">
        <v>16</v>
      </c>
      <c r="L14" s="16">
        <v>2388351</v>
      </c>
      <c r="M14" s="3"/>
      <c r="N14" s="4"/>
      <c r="O14" s="3"/>
      <c r="P14" s="4"/>
      <c r="Q14" s="3" t="s">
        <v>53</v>
      </c>
      <c r="R14" s="1"/>
      <c r="S14" s="1"/>
      <c r="T14" s="4"/>
      <c r="U14" s="13"/>
      <c r="V14" s="22"/>
      <c r="W14" s="18"/>
      <c r="X14" s="18"/>
      <c r="Y14" s="18"/>
      <c r="Z14" s="19"/>
      <c r="AA14" s="52">
        <v>1</v>
      </c>
      <c r="AB14" s="17"/>
      <c r="AC14" s="3" t="s">
        <v>95</v>
      </c>
      <c r="AD14" s="1"/>
      <c r="AE14" s="4"/>
      <c r="AF14" s="3"/>
      <c r="AG14" s="1"/>
      <c r="AH14" s="1"/>
      <c r="AI14" s="4"/>
    </row>
    <row r="15" spans="2:36" x14ac:dyDescent="0.25">
      <c r="B15" s="55" t="s">
        <v>43</v>
      </c>
      <c r="C15" s="3"/>
      <c r="D15" s="1"/>
      <c r="E15" s="1" t="s">
        <v>53</v>
      </c>
      <c r="F15" s="4"/>
      <c r="G15" s="3">
        <v>1</v>
      </c>
      <c r="H15" s="8" t="s">
        <v>66</v>
      </c>
      <c r="I15" s="8" t="s">
        <v>62</v>
      </c>
      <c r="J15" s="1">
        <v>367</v>
      </c>
      <c r="K15" s="1">
        <v>16</v>
      </c>
      <c r="L15" s="16">
        <v>2388351</v>
      </c>
      <c r="M15" s="3"/>
      <c r="N15" s="4"/>
      <c r="O15" s="3"/>
      <c r="P15" s="4"/>
      <c r="Q15" s="3" t="s">
        <v>53</v>
      </c>
      <c r="R15" s="1"/>
      <c r="S15" s="1"/>
      <c r="T15" s="4"/>
      <c r="U15" s="13"/>
      <c r="V15" s="22">
        <v>1</v>
      </c>
      <c r="W15" s="18"/>
      <c r="X15" s="18"/>
      <c r="Y15" s="18"/>
      <c r="Z15" s="19"/>
      <c r="AA15" s="52"/>
      <c r="AB15" s="17"/>
      <c r="AC15" s="3">
        <v>2013</v>
      </c>
      <c r="AD15" s="1">
        <v>5</v>
      </c>
      <c r="AE15" s="4">
        <v>30</v>
      </c>
      <c r="AF15" s="34">
        <v>27515</v>
      </c>
      <c r="AG15" s="29">
        <v>21335</v>
      </c>
      <c r="AH15" s="1">
        <f>2018-1975</f>
        <v>43</v>
      </c>
      <c r="AI15" s="4">
        <f>2018-1958</f>
        <v>60</v>
      </c>
    </row>
    <row r="16" spans="2:36" x14ac:dyDescent="0.25">
      <c r="B16" s="55" t="s">
        <v>69</v>
      </c>
      <c r="C16" s="3"/>
      <c r="D16" s="1" t="s">
        <v>53</v>
      </c>
      <c r="E16" s="1"/>
      <c r="F16" s="4"/>
      <c r="G16" s="3">
        <v>1</v>
      </c>
      <c r="H16" s="8" t="s">
        <v>67</v>
      </c>
      <c r="I16" s="8" t="s">
        <v>68</v>
      </c>
      <c r="J16" s="1">
        <v>425</v>
      </c>
      <c r="K16" s="1">
        <v>22</v>
      </c>
      <c r="L16" s="16">
        <v>1914397</v>
      </c>
      <c r="M16" s="3"/>
      <c r="N16" s="4"/>
      <c r="O16" s="3"/>
      <c r="P16" s="4"/>
      <c r="Q16" s="3" t="s">
        <v>53</v>
      </c>
      <c r="R16" s="1"/>
      <c r="S16" s="1"/>
      <c r="T16" s="4"/>
      <c r="U16" s="13"/>
      <c r="V16" s="22">
        <v>1</v>
      </c>
      <c r="W16" s="18"/>
      <c r="X16" s="18"/>
      <c r="Y16" s="18"/>
      <c r="Z16" s="19"/>
      <c r="AA16" s="52"/>
      <c r="AB16" s="17"/>
      <c r="AC16" s="3">
        <v>2017</v>
      </c>
      <c r="AD16" s="1">
        <v>1</v>
      </c>
      <c r="AE16" s="4">
        <v>14</v>
      </c>
      <c r="AF16" s="34">
        <v>28719</v>
      </c>
      <c r="AG16" s="29">
        <v>21929</v>
      </c>
      <c r="AH16" s="1">
        <f>2018-1978</f>
        <v>40</v>
      </c>
      <c r="AI16" s="4">
        <f>2018-1960</f>
        <v>58</v>
      </c>
    </row>
    <row r="17" spans="2:35" x14ac:dyDescent="0.25">
      <c r="B17" s="55" t="s">
        <v>70</v>
      </c>
      <c r="C17" s="3"/>
      <c r="D17" s="1"/>
      <c r="E17" s="1" t="s">
        <v>53</v>
      </c>
      <c r="F17" s="4"/>
      <c r="G17" s="3">
        <v>1</v>
      </c>
      <c r="H17" s="8" t="s">
        <v>67</v>
      </c>
      <c r="I17" s="8" t="s">
        <v>85</v>
      </c>
      <c r="J17" s="1">
        <v>407</v>
      </c>
      <c r="K17" s="1">
        <v>18</v>
      </c>
      <c r="L17" s="16">
        <v>1636775</v>
      </c>
      <c r="M17" s="3"/>
      <c r="N17" s="4"/>
      <c r="O17" s="3"/>
      <c r="P17" s="4"/>
      <c r="Q17" s="3" t="s">
        <v>53</v>
      </c>
      <c r="R17" s="1"/>
      <c r="S17" s="1"/>
      <c r="T17" s="4"/>
      <c r="U17" s="13"/>
      <c r="V17" s="22"/>
      <c r="W17" s="18"/>
      <c r="X17" s="18"/>
      <c r="Y17" s="18"/>
      <c r="Z17" s="19"/>
      <c r="AA17" s="52">
        <v>1</v>
      </c>
      <c r="AB17" s="17"/>
      <c r="AC17" s="3" t="s">
        <v>95</v>
      </c>
      <c r="AD17" s="1"/>
      <c r="AE17" s="4"/>
      <c r="AF17" s="3"/>
      <c r="AG17" s="1"/>
      <c r="AH17" s="1"/>
      <c r="AI17" s="4"/>
    </row>
    <row r="18" spans="2:35" x14ac:dyDescent="0.25">
      <c r="B18" s="55" t="s">
        <v>38</v>
      </c>
      <c r="C18" s="3"/>
      <c r="D18" s="1"/>
      <c r="E18" s="1" t="s">
        <v>53</v>
      </c>
      <c r="F18" s="4"/>
      <c r="G18" s="3">
        <v>1</v>
      </c>
      <c r="H18" s="8" t="s">
        <v>67</v>
      </c>
      <c r="I18" s="8" t="s">
        <v>85</v>
      </c>
      <c r="J18" s="1">
        <v>407</v>
      </c>
      <c r="K18" s="1">
        <v>22</v>
      </c>
      <c r="L18" s="16">
        <v>1914397</v>
      </c>
      <c r="M18" s="3"/>
      <c r="N18" s="4"/>
      <c r="O18" s="3"/>
      <c r="P18" s="4"/>
      <c r="Q18" s="3" t="s">
        <v>53</v>
      </c>
      <c r="R18" s="1"/>
      <c r="S18" s="1"/>
      <c r="T18" s="4"/>
      <c r="U18" s="13"/>
      <c r="V18" s="22"/>
      <c r="W18" s="18"/>
      <c r="X18" s="18"/>
      <c r="Y18" s="18"/>
      <c r="Z18" s="19"/>
      <c r="AA18" s="52">
        <v>1</v>
      </c>
      <c r="AB18" s="17"/>
      <c r="AC18" s="3" t="s">
        <v>95</v>
      </c>
      <c r="AD18" s="1"/>
      <c r="AE18" s="4"/>
      <c r="AF18" s="3"/>
      <c r="AG18" s="1"/>
      <c r="AH18" s="1"/>
      <c r="AI18" s="4"/>
    </row>
    <row r="19" spans="2:35" x14ac:dyDescent="0.25">
      <c r="B19" s="55" t="s">
        <v>43</v>
      </c>
      <c r="C19" s="3"/>
      <c r="D19" s="1"/>
      <c r="E19" s="1" t="s">
        <v>53</v>
      </c>
      <c r="F19" s="4"/>
      <c r="G19" s="3">
        <v>1</v>
      </c>
      <c r="H19" s="8" t="s">
        <v>67</v>
      </c>
      <c r="I19" s="8" t="s">
        <v>85</v>
      </c>
      <c r="J19" s="1">
        <v>407</v>
      </c>
      <c r="K19" s="1">
        <v>22</v>
      </c>
      <c r="L19" s="16">
        <v>1914397</v>
      </c>
      <c r="M19" s="3"/>
      <c r="N19" s="4"/>
      <c r="O19" s="3"/>
      <c r="P19" s="4"/>
      <c r="Q19" s="3" t="s">
        <v>53</v>
      </c>
      <c r="R19" s="1"/>
      <c r="S19" s="1"/>
      <c r="T19" s="4"/>
      <c r="U19" s="13"/>
      <c r="V19" s="22">
        <v>1</v>
      </c>
      <c r="W19" s="18"/>
      <c r="X19" s="18"/>
      <c r="Y19" s="18"/>
      <c r="Z19" s="19"/>
      <c r="AA19" s="52"/>
      <c r="AB19" s="17"/>
      <c r="AC19" s="3">
        <f>2018+10</f>
        <v>2028</v>
      </c>
      <c r="AD19" s="1">
        <v>10</v>
      </c>
      <c r="AE19" s="4">
        <v>5</v>
      </c>
      <c r="AF19" s="34">
        <v>33589</v>
      </c>
      <c r="AG19" s="29">
        <v>26211</v>
      </c>
      <c r="AH19" s="1">
        <f>2018-1991</f>
        <v>27</v>
      </c>
      <c r="AI19" s="4">
        <f>2018-1971</f>
        <v>47</v>
      </c>
    </row>
    <row r="20" spans="2:35" x14ac:dyDescent="0.25">
      <c r="B20" s="55" t="s">
        <v>43</v>
      </c>
      <c r="C20" s="3"/>
      <c r="D20" s="1"/>
      <c r="E20" s="1" t="s">
        <v>53</v>
      </c>
      <c r="F20" s="4"/>
      <c r="G20" s="3">
        <v>1</v>
      </c>
      <c r="H20" s="8" t="s">
        <v>67</v>
      </c>
      <c r="I20" s="8" t="s">
        <v>71</v>
      </c>
      <c r="J20" s="1">
        <v>407</v>
      </c>
      <c r="K20" s="1">
        <v>22</v>
      </c>
      <c r="L20" s="16">
        <v>1914397</v>
      </c>
      <c r="M20" s="3"/>
      <c r="N20" s="4"/>
      <c r="O20" s="3"/>
      <c r="P20" s="4"/>
      <c r="Q20" s="3" t="s">
        <v>53</v>
      </c>
      <c r="R20" s="1"/>
      <c r="S20" s="1"/>
      <c r="T20" s="4"/>
      <c r="U20" s="13"/>
      <c r="V20" s="22">
        <v>1</v>
      </c>
      <c r="W20" s="18"/>
      <c r="X20" s="18"/>
      <c r="Y20" s="18"/>
      <c r="Z20" s="19"/>
      <c r="AA20" s="52"/>
      <c r="AB20" s="17"/>
      <c r="AC20" s="3">
        <v>2021</v>
      </c>
      <c r="AD20" s="1">
        <v>9</v>
      </c>
      <c r="AE20" s="4">
        <v>19</v>
      </c>
      <c r="AF20" s="34">
        <v>34774</v>
      </c>
      <c r="AG20" s="29">
        <v>23639</v>
      </c>
      <c r="AH20" s="1">
        <f>2018-1995</f>
        <v>23</v>
      </c>
      <c r="AI20" s="4">
        <f>2018-1964</f>
        <v>54</v>
      </c>
    </row>
    <row r="21" spans="2:35" x14ac:dyDescent="0.25">
      <c r="B21" s="55" t="s">
        <v>44</v>
      </c>
      <c r="C21" s="3"/>
      <c r="D21" s="1"/>
      <c r="E21" s="1" t="s">
        <v>53</v>
      </c>
      <c r="F21" s="4"/>
      <c r="G21" s="3">
        <v>1</v>
      </c>
      <c r="H21" s="8" t="s">
        <v>67</v>
      </c>
      <c r="I21" s="8" t="s">
        <v>62</v>
      </c>
      <c r="J21" s="1">
        <v>407</v>
      </c>
      <c r="K21" s="1">
        <v>22</v>
      </c>
      <c r="L21" s="16">
        <v>1914397</v>
      </c>
      <c r="M21" s="3"/>
      <c r="N21" s="4"/>
      <c r="O21" s="3"/>
      <c r="P21" s="4"/>
      <c r="Q21" s="3" t="s">
        <v>53</v>
      </c>
      <c r="R21" s="1"/>
      <c r="S21" s="1"/>
      <c r="T21" s="4"/>
      <c r="U21" s="13"/>
      <c r="V21" s="22">
        <v>1</v>
      </c>
      <c r="W21" s="18"/>
      <c r="X21" s="18"/>
      <c r="Y21" s="18"/>
      <c r="Z21" s="19"/>
      <c r="AA21" s="52"/>
      <c r="AB21" s="17"/>
      <c r="AC21" s="3">
        <f>2018+15</f>
        <v>2033</v>
      </c>
      <c r="AD21" s="1">
        <v>8</v>
      </c>
      <c r="AE21" s="4">
        <v>18</v>
      </c>
      <c r="AF21" s="34">
        <v>35125</v>
      </c>
      <c r="AG21" s="29">
        <v>27990</v>
      </c>
      <c r="AH21" s="1">
        <f>2018-1996</f>
        <v>22</v>
      </c>
      <c r="AI21" s="4">
        <f>2018-1976</f>
        <v>42</v>
      </c>
    </row>
    <row r="22" spans="2:35" x14ac:dyDescent="0.25">
      <c r="B22" s="55" t="s">
        <v>72</v>
      </c>
      <c r="C22" s="3"/>
      <c r="D22" s="1"/>
      <c r="E22" s="1" t="s">
        <v>53</v>
      </c>
      <c r="F22" s="4"/>
      <c r="G22" s="3">
        <v>1</v>
      </c>
      <c r="H22" s="8" t="s">
        <v>67</v>
      </c>
      <c r="I22" s="8" t="s">
        <v>62</v>
      </c>
      <c r="J22" s="1">
        <v>407</v>
      </c>
      <c r="K22" s="1">
        <v>22</v>
      </c>
      <c r="L22" s="16">
        <v>1914397</v>
      </c>
      <c r="M22" s="3"/>
      <c r="N22" s="4"/>
      <c r="O22" s="3"/>
      <c r="P22" s="4"/>
      <c r="Q22" s="3" t="s">
        <v>53</v>
      </c>
      <c r="R22" s="1"/>
      <c r="S22" s="1"/>
      <c r="T22" s="4"/>
      <c r="U22" s="13"/>
      <c r="V22" s="22">
        <v>1</v>
      </c>
      <c r="W22" s="18"/>
      <c r="X22" s="18"/>
      <c r="Y22" s="18"/>
      <c r="Z22" s="19"/>
      <c r="AA22" s="52"/>
      <c r="AB22" s="17"/>
      <c r="AC22" s="3">
        <f>2018+6</f>
        <v>2024</v>
      </c>
      <c r="AD22" s="1">
        <v>2</v>
      </c>
      <c r="AE22" s="4">
        <v>18</v>
      </c>
      <c r="AF22" s="34">
        <v>34277</v>
      </c>
      <c r="AG22" s="29">
        <v>24521</v>
      </c>
      <c r="AH22" s="1">
        <f>2018-1993</f>
        <v>25</v>
      </c>
      <c r="AI22" s="4">
        <f>2018-1967</f>
        <v>51</v>
      </c>
    </row>
    <row r="23" spans="2:35" x14ac:dyDescent="0.25">
      <c r="B23" s="55" t="s">
        <v>73</v>
      </c>
      <c r="C23" s="3"/>
      <c r="D23" s="1" t="s">
        <v>53</v>
      </c>
      <c r="E23" s="1"/>
      <c r="F23" s="4"/>
      <c r="G23" s="3">
        <v>1</v>
      </c>
      <c r="H23" s="8" t="s">
        <v>67</v>
      </c>
      <c r="I23" s="8" t="s">
        <v>62</v>
      </c>
      <c r="J23" s="1">
        <v>480</v>
      </c>
      <c r="K23" s="1">
        <v>11</v>
      </c>
      <c r="L23" s="16">
        <v>1282208</v>
      </c>
      <c r="M23" s="3"/>
      <c r="N23" s="4"/>
      <c r="O23" s="3"/>
      <c r="P23" s="4"/>
      <c r="Q23" s="3" t="s">
        <v>53</v>
      </c>
      <c r="R23" s="1"/>
      <c r="S23" s="1"/>
      <c r="T23" s="4"/>
      <c r="U23" s="13"/>
      <c r="V23" s="22">
        <v>1</v>
      </c>
      <c r="W23" s="18"/>
      <c r="X23" s="18"/>
      <c r="Y23" s="18"/>
      <c r="Z23" s="19"/>
      <c r="AA23" s="52"/>
      <c r="AB23" s="17"/>
      <c r="AC23" s="3">
        <v>2018</v>
      </c>
      <c r="AD23" s="1">
        <v>11</v>
      </c>
      <c r="AE23" s="4">
        <v>30</v>
      </c>
      <c r="AF23" s="34">
        <v>31327</v>
      </c>
      <c r="AG23" s="29">
        <v>20789</v>
      </c>
      <c r="AH23" s="1">
        <f>2018-1985</f>
        <v>33</v>
      </c>
      <c r="AI23" s="4">
        <f>2018-1956</f>
        <v>62</v>
      </c>
    </row>
    <row r="24" spans="2:35" x14ac:dyDescent="0.25">
      <c r="B24" s="55" t="s">
        <v>55</v>
      </c>
      <c r="C24" s="3"/>
      <c r="D24" s="1" t="s">
        <v>53</v>
      </c>
      <c r="E24" s="1"/>
      <c r="F24" s="4"/>
      <c r="G24" s="3">
        <v>1</v>
      </c>
      <c r="H24" s="8" t="s">
        <v>65</v>
      </c>
      <c r="I24" s="8" t="s">
        <v>74</v>
      </c>
      <c r="J24" s="1">
        <v>211</v>
      </c>
      <c r="K24" s="1">
        <v>16</v>
      </c>
      <c r="L24" s="16">
        <v>4424158</v>
      </c>
      <c r="M24" s="3"/>
      <c r="N24" s="4"/>
      <c r="O24" s="3"/>
      <c r="P24" s="4"/>
      <c r="Q24" s="3" t="s">
        <v>53</v>
      </c>
      <c r="R24" s="1"/>
      <c r="S24" s="1"/>
      <c r="T24" s="4"/>
      <c r="U24" s="13"/>
      <c r="V24" s="22">
        <v>1</v>
      </c>
      <c r="W24" s="18"/>
      <c r="X24" s="18"/>
      <c r="Y24" s="18"/>
      <c r="Z24" s="19"/>
      <c r="AA24" s="52"/>
      <c r="AB24" s="17"/>
      <c r="AC24" s="26">
        <f>2018+3</f>
        <v>2021</v>
      </c>
      <c r="AD24" s="20">
        <v>10</v>
      </c>
      <c r="AE24" s="27">
        <v>10</v>
      </c>
      <c r="AF24" s="34">
        <v>34700</v>
      </c>
      <c r="AG24" s="29">
        <v>23660</v>
      </c>
      <c r="AH24" s="1">
        <f>2018-1995</f>
        <v>23</v>
      </c>
      <c r="AI24" s="4">
        <f>2018-1964</f>
        <v>54</v>
      </c>
    </row>
    <row r="25" spans="2:35" x14ac:dyDescent="0.25">
      <c r="B25" s="55" t="s">
        <v>55</v>
      </c>
      <c r="C25" s="3"/>
      <c r="D25" s="1" t="s">
        <v>53</v>
      </c>
      <c r="E25" s="1"/>
      <c r="F25" s="4"/>
      <c r="G25" s="3">
        <v>1</v>
      </c>
      <c r="H25" s="8" t="s">
        <v>65</v>
      </c>
      <c r="I25" s="8" t="s">
        <v>74</v>
      </c>
      <c r="J25" s="1">
        <v>211</v>
      </c>
      <c r="K25" s="1">
        <v>16</v>
      </c>
      <c r="L25" s="16">
        <v>4424158</v>
      </c>
      <c r="M25" s="3"/>
      <c r="N25" s="4"/>
      <c r="O25" s="3"/>
      <c r="P25" s="4"/>
      <c r="Q25" s="3" t="s">
        <v>53</v>
      </c>
      <c r="R25" s="1"/>
      <c r="S25" s="1"/>
      <c r="T25" s="4"/>
      <c r="U25" s="13"/>
      <c r="V25" s="22">
        <v>1</v>
      </c>
      <c r="W25" s="18"/>
      <c r="X25" s="18"/>
      <c r="Y25" s="18"/>
      <c r="Z25" s="19"/>
      <c r="AA25" s="52"/>
      <c r="AB25" s="17"/>
      <c r="AC25" s="26">
        <v>2019</v>
      </c>
      <c r="AD25" s="20">
        <v>11</v>
      </c>
      <c r="AE25" s="27">
        <v>5</v>
      </c>
      <c r="AF25" s="34">
        <v>32482</v>
      </c>
      <c r="AG25" s="29">
        <v>21129</v>
      </c>
      <c r="AH25" s="1">
        <f>2018-1988</f>
        <v>30</v>
      </c>
      <c r="AI25" s="4">
        <f>2018-1957</f>
        <v>61</v>
      </c>
    </row>
    <row r="26" spans="2:35" x14ac:dyDescent="0.25">
      <c r="B26" s="55" t="s">
        <v>55</v>
      </c>
      <c r="C26" s="3"/>
      <c r="D26" s="1" t="s">
        <v>53</v>
      </c>
      <c r="E26" s="1"/>
      <c r="F26" s="4"/>
      <c r="G26" s="3">
        <v>1</v>
      </c>
      <c r="H26" s="8" t="s">
        <v>65</v>
      </c>
      <c r="I26" s="8" t="s">
        <v>74</v>
      </c>
      <c r="J26" s="1">
        <v>211</v>
      </c>
      <c r="K26" s="1">
        <v>16</v>
      </c>
      <c r="L26" s="16">
        <v>4424158</v>
      </c>
      <c r="M26" s="3"/>
      <c r="N26" s="4"/>
      <c r="O26" s="3"/>
      <c r="P26" s="4"/>
      <c r="Q26" s="3" t="s">
        <v>53</v>
      </c>
      <c r="R26" s="1"/>
      <c r="S26" s="1"/>
      <c r="T26" s="4"/>
      <c r="U26" s="13"/>
      <c r="V26" s="22">
        <v>1</v>
      </c>
      <c r="W26" s="18"/>
      <c r="X26" s="18"/>
      <c r="Y26" s="18"/>
      <c r="Z26" s="19"/>
      <c r="AA26" s="52"/>
      <c r="AB26" s="17"/>
      <c r="AC26" s="26">
        <f>2018+10</f>
        <v>2028</v>
      </c>
      <c r="AD26" s="20">
        <v>12</v>
      </c>
      <c r="AE26" s="27">
        <v>26</v>
      </c>
      <c r="AF26" s="34">
        <v>33162</v>
      </c>
      <c r="AG26" s="29">
        <v>24467</v>
      </c>
      <c r="AH26" s="1">
        <f>2018-1990</f>
        <v>28</v>
      </c>
      <c r="AI26" s="4">
        <f>2018-1966</f>
        <v>52</v>
      </c>
    </row>
    <row r="27" spans="2:35" x14ac:dyDescent="0.25">
      <c r="B27" s="55" t="s">
        <v>55</v>
      </c>
      <c r="C27" s="3"/>
      <c r="D27" s="1" t="s">
        <v>53</v>
      </c>
      <c r="E27" s="1"/>
      <c r="F27" s="4"/>
      <c r="G27" s="3">
        <v>1</v>
      </c>
      <c r="H27" s="8" t="s">
        <v>65</v>
      </c>
      <c r="I27" s="8" t="s">
        <v>74</v>
      </c>
      <c r="J27" s="1">
        <v>211</v>
      </c>
      <c r="K27" s="1">
        <v>16</v>
      </c>
      <c r="L27" s="16">
        <v>4424158</v>
      </c>
      <c r="M27" s="3"/>
      <c r="N27" s="4"/>
      <c r="O27" s="3"/>
      <c r="P27" s="4"/>
      <c r="Q27" s="3" t="s">
        <v>53</v>
      </c>
      <c r="R27" s="1"/>
      <c r="S27" s="1"/>
      <c r="T27" s="4"/>
      <c r="U27" s="13"/>
      <c r="V27" s="22">
        <v>1</v>
      </c>
      <c r="W27" s="18"/>
      <c r="X27" s="18"/>
      <c r="Y27" s="18"/>
      <c r="Z27" s="19"/>
      <c r="AA27" s="52"/>
      <c r="AB27" s="17"/>
      <c r="AC27" s="26">
        <v>2018</v>
      </c>
      <c r="AD27" s="20">
        <v>2</v>
      </c>
      <c r="AE27" s="27">
        <v>25</v>
      </c>
      <c r="AF27" s="34">
        <v>34786</v>
      </c>
      <c r="AG27" s="29">
        <v>20510</v>
      </c>
      <c r="AH27" s="1">
        <f>2018-1995</f>
        <v>23</v>
      </c>
      <c r="AI27" s="4">
        <f>2018-1956</f>
        <v>62</v>
      </c>
    </row>
    <row r="28" spans="2:35" x14ac:dyDescent="0.25">
      <c r="B28" s="55" t="s">
        <v>55</v>
      </c>
      <c r="C28" s="3"/>
      <c r="D28" s="1" t="s">
        <v>53</v>
      </c>
      <c r="E28" s="1"/>
      <c r="F28" s="4"/>
      <c r="G28" s="3">
        <v>2</v>
      </c>
      <c r="H28" s="8" t="s">
        <v>65</v>
      </c>
      <c r="I28" s="8" t="s">
        <v>74</v>
      </c>
      <c r="J28" s="1">
        <v>211</v>
      </c>
      <c r="K28" s="1">
        <v>16</v>
      </c>
      <c r="L28" s="16">
        <v>2212079</v>
      </c>
      <c r="M28" s="3"/>
      <c r="N28" s="4"/>
      <c r="O28" s="3"/>
      <c r="P28" s="4"/>
      <c r="Q28" s="3" t="s">
        <v>53</v>
      </c>
      <c r="R28" s="1"/>
      <c r="S28" s="1"/>
      <c r="T28" s="4"/>
      <c r="U28" s="13"/>
      <c r="V28" s="22">
        <v>1</v>
      </c>
      <c r="W28" s="18"/>
      <c r="X28" s="18"/>
      <c r="Y28" s="18"/>
      <c r="Z28" s="19"/>
      <c r="AA28" s="52">
        <v>1</v>
      </c>
      <c r="AB28" s="17"/>
      <c r="AC28" s="26">
        <v>2013</v>
      </c>
      <c r="AD28" s="20">
        <v>12</v>
      </c>
      <c r="AE28" s="27">
        <v>1</v>
      </c>
      <c r="AF28" s="34">
        <v>29992</v>
      </c>
      <c r="AG28" s="29">
        <v>18963</v>
      </c>
      <c r="AH28" s="1">
        <f>2018-1982</f>
        <v>36</v>
      </c>
      <c r="AI28" s="4">
        <f>2018-1951</f>
        <v>67</v>
      </c>
    </row>
    <row r="29" spans="2:35" x14ac:dyDescent="0.25">
      <c r="B29" s="55" t="s">
        <v>45</v>
      </c>
      <c r="C29" s="3"/>
      <c r="D29" s="1" t="s">
        <v>53</v>
      </c>
      <c r="E29" s="1"/>
      <c r="F29" s="4"/>
      <c r="G29" s="3">
        <v>1</v>
      </c>
      <c r="H29" s="8" t="s">
        <v>65</v>
      </c>
      <c r="I29" s="8" t="s">
        <v>75</v>
      </c>
      <c r="J29" s="1">
        <v>214</v>
      </c>
      <c r="K29" s="1">
        <v>14</v>
      </c>
      <c r="L29" s="16">
        <v>3711548</v>
      </c>
      <c r="M29" s="3"/>
      <c r="N29" s="4"/>
      <c r="O29" s="3"/>
      <c r="P29" s="4"/>
      <c r="Q29" s="3" t="s">
        <v>53</v>
      </c>
      <c r="R29" s="1"/>
      <c r="S29" s="1"/>
      <c r="T29" s="4"/>
      <c r="U29" s="13"/>
      <c r="V29" s="22">
        <v>1</v>
      </c>
      <c r="W29" s="18"/>
      <c r="X29" s="18"/>
      <c r="Y29" s="18"/>
      <c r="Z29" s="19"/>
      <c r="AA29" s="52"/>
      <c r="AB29" s="17"/>
      <c r="AC29" s="3">
        <v>2018</v>
      </c>
      <c r="AD29" s="1">
        <v>3</v>
      </c>
      <c r="AE29" s="4">
        <v>6</v>
      </c>
      <c r="AF29" s="34">
        <v>31838</v>
      </c>
      <c r="AG29" s="29">
        <v>22346</v>
      </c>
      <c r="AH29" s="1">
        <f>2018-1987</f>
        <v>31</v>
      </c>
      <c r="AI29" s="4">
        <f>2018-1961</f>
        <v>57</v>
      </c>
    </row>
    <row r="30" spans="2:35" x14ac:dyDescent="0.25">
      <c r="B30" s="55" t="s">
        <v>46</v>
      </c>
      <c r="C30" s="3"/>
      <c r="D30" s="1" t="s">
        <v>53</v>
      </c>
      <c r="E30" s="1"/>
      <c r="F30" s="4"/>
      <c r="G30" s="3">
        <v>1</v>
      </c>
      <c r="H30" s="8" t="s">
        <v>65</v>
      </c>
      <c r="I30" s="8" t="s">
        <v>76</v>
      </c>
      <c r="J30" s="1">
        <v>217</v>
      </c>
      <c r="K30" s="1">
        <v>9</v>
      </c>
      <c r="L30" s="16">
        <v>2799801</v>
      </c>
      <c r="M30" s="3"/>
      <c r="N30" s="4"/>
      <c r="O30" s="3"/>
      <c r="P30" s="4"/>
      <c r="Q30" s="3"/>
      <c r="R30" s="1"/>
      <c r="S30" s="1" t="s">
        <v>53</v>
      </c>
      <c r="T30" s="4"/>
      <c r="U30" s="13"/>
      <c r="V30" s="22">
        <v>1</v>
      </c>
      <c r="W30" s="18"/>
      <c r="X30" s="18"/>
      <c r="Y30" s="18"/>
      <c r="Z30" s="19"/>
      <c r="AA30" s="52"/>
      <c r="AB30" s="17"/>
      <c r="AC30" s="3" t="s">
        <v>95</v>
      </c>
      <c r="AD30" s="1"/>
      <c r="AE30" s="4"/>
      <c r="AF30" s="3"/>
      <c r="AG30" s="1"/>
      <c r="AH30" s="1"/>
      <c r="AI30" s="4"/>
    </row>
    <row r="31" spans="2:35" x14ac:dyDescent="0.25">
      <c r="B31" s="55" t="s">
        <v>47</v>
      </c>
      <c r="C31" s="3"/>
      <c r="D31" s="1" t="s">
        <v>53</v>
      </c>
      <c r="E31" s="1"/>
      <c r="F31" s="4"/>
      <c r="G31" s="3">
        <v>1</v>
      </c>
      <c r="H31" s="8" t="s">
        <v>65</v>
      </c>
      <c r="I31" s="8" t="s">
        <v>76</v>
      </c>
      <c r="J31" s="1">
        <v>217</v>
      </c>
      <c r="K31" s="1">
        <v>12</v>
      </c>
      <c r="L31" s="16">
        <v>3201127</v>
      </c>
      <c r="M31" s="3"/>
      <c r="N31" s="4"/>
      <c r="O31" s="3"/>
      <c r="P31" s="4"/>
      <c r="Q31" s="3"/>
      <c r="R31" s="1"/>
      <c r="S31" s="1" t="s">
        <v>53</v>
      </c>
      <c r="T31" s="4"/>
      <c r="U31" s="13"/>
      <c r="V31" s="22">
        <v>1</v>
      </c>
      <c r="W31" s="18"/>
      <c r="X31" s="18"/>
      <c r="Y31" s="18"/>
      <c r="Z31" s="19"/>
      <c r="AA31" s="52"/>
      <c r="AB31" s="17"/>
      <c r="AC31" s="3" t="s">
        <v>95</v>
      </c>
      <c r="AD31" s="1"/>
      <c r="AE31" s="4"/>
      <c r="AF31" s="3"/>
      <c r="AG31" s="1"/>
      <c r="AH31" s="1"/>
      <c r="AI31" s="4"/>
    </row>
    <row r="32" spans="2:35" x14ac:dyDescent="0.25">
      <c r="B32" s="55" t="s">
        <v>45</v>
      </c>
      <c r="C32" s="3"/>
      <c r="D32" s="1" t="s">
        <v>53</v>
      </c>
      <c r="E32" s="1"/>
      <c r="F32" s="4"/>
      <c r="G32" s="3">
        <v>1</v>
      </c>
      <c r="H32" s="8" t="s">
        <v>65</v>
      </c>
      <c r="I32" s="8" t="s">
        <v>76</v>
      </c>
      <c r="J32" s="1">
        <v>217</v>
      </c>
      <c r="K32" s="1">
        <v>14</v>
      </c>
      <c r="L32" s="16">
        <v>3711548</v>
      </c>
      <c r="M32" s="3"/>
      <c r="N32" s="4"/>
      <c r="O32" s="3"/>
      <c r="P32" s="4"/>
      <c r="Q32" s="3"/>
      <c r="R32" s="1"/>
      <c r="S32" s="1" t="s">
        <v>53</v>
      </c>
      <c r="T32" s="4"/>
      <c r="U32" s="13"/>
      <c r="V32" s="22">
        <v>1</v>
      </c>
      <c r="W32" s="18"/>
      <c r="X32" s="18"/>
      <c r="Y32" s="18"/>
      <c r="Z32" s="19"/>
      <c r="AA32" s="52"/>
      <c r="AB32" s="17"/>
      <c r="AC32" s="3" t="s">
        <v>95</v>
      </c>
      <c r="AD32" s="1"/>
      <c r="AE32" s="4"/>
      <c r="AF32" s="3"/>
      <c r="AG32" s="1"/>
      <c r="AH32" s="1"/>
      <c r="AI32" s="4"/>
    </row>
    <row r="33" spans="2:35" x14ac:dyDescent="0.25">
      <c r="B33" s="55" t="s">
        <v>77</v>
      </c>
      <c r="C33" s="3"/>
      <c r="D33" s="1" t="s">
        <v>53</v>
      </c>
      <c r="E33" s="1"/>
      <c r="F33" s="4"/>
      <c r="G33" s="3">
        <v>1</v>
      </c>
      <c r="H33" s="8" t="s">
        <v>65</v>
      </c>
      <c r="I33" s="8" t="s">
        <v>76</v>
      </c>
      <c r="J33" s="1">
        <v>217</v>
      </c>
      <c r="K33" s="1">
        <v>16</v>
      </c>
      <c r="L33" s="16">
        <v>4424158</v>
      </c>
      <c r="M33" s="3"/>
      <c r="N33" s="4"/>
      <c r="O33" s="3"/>
      <c r="P33" s="4"/>
      <c r="Q33" s="3"/>
      <c r="R33" s="1"/>
      <c r="S33" s="1" t="s">
        <v>53</v>
      </c>
      <c r="T33" s="4"/>
      <c r="U33" s="13"/>
      <c r="V33" s="22">
        <v>1</v>
      </c>
      <c r="W33" s="18"/>
      <c r="X33" s="18"/>
      <c r="Y33" s="18"/>
      <c r="Z33" s="19"/>
      <c r="AA33" s="52"/>
      <c r="AB33" s="17"/>
      <c r="AC33" s="3" t="s">
        <v>95</v>
      </c>
      <c r="AD33" s="1"/>
      <c r="AE33" s="4"/>
      <c r="AF33" s="3"/>
      <c r="AG33" s="1"/>
      <c r="AH33" s="1"/>
      <c r="AI33" s="4"/>
    </row>
    <row r="34" spans="2:35" x14ac:dyDescent="0.25">
      <c r="B34" s="55" t="s">
        <v>77</v>
      </c>
      <c r="C34" s="3"/>
      <c r="D34" s="1" t="s">
        <v>53</v>
      </c>
      <c r="E34" s="1"/>
      <c r="F34" s="4"/>
      <c r="G34" s="3">
        <v>1</v>
      </c>
      <c r="H34" s="8" t="s">
        <v>65</v>
      </c>
      <c r="I34" s="8" t="s">
        <v>76</v>
      </c>
      <c r="J34" s="1">
        <v>217</v>
      </c>
      <c r="K34" s="1">
        <v>16</v>
      </c>
      <c r="L34" s="16">
        <v>4424158</v>
      </c>
      <c r="M34" s="3"/>
      <c r="N34" s="4"/>
      <c r="O34" s="3"/>
      <c r="P34" s="4"/>
      <c r="Q34" s="3"/>
      <c r="R34" s="1"/>
      <c r="S34" s="1" t="s">
        <v>53</v>
      </c>
      <c r="T34" s="4"/>
      <c r="U34" s="13"/>
      <c r="V34" s="22">
        <v>1</v>
      </c>
      <c r="W34" s="18"/>
      <c r="X34" s="18"/>
      <c r="Y34" s="18"/>
      <c r="Z34" s="19"/>
      <c r="AA34" s="52"/>
      <c r="AB34" s="17"/>
      <c r="AC34" s="3" t="s">
        <v>95</v>
      </c>
      <c r="AD34" s="1"/>
      <c r="AE34" s="4"/>
      <c r="AF34" s="3"/>
      <c r="AG34" s="1"/>
      <c r="AH34" s="1"/>
      <c r="AI34" s="4"/>
    </row>
    <row r="35" spans="2:35" x14ac:dyDescent="0.25">
      <c r="B35" s="55" t="s">
        <v>77</v>
      </c>
      <c r="C35" s="3"/>
      <c r="D35" s="1" t="s">
        <v>53</v>
      </c>
      <c r="E35" s="1"/>
      <c r="F35" s="4"/>
      <c r="G35" s="3">
        <v>1</v>
      </c>
      <c r="H35" s="8" t="s">
        <v>65</v>
      </c>
      <c r="I35" s="8" t="s">
        <v>76</v>
      </c>
      <c r="J35" s="1">
        <v>217</v>
      </c>
      <c r="K35" s="1">
        <v>16</v>
      </c>
      <c r="L35" s="16">
        <v>4424158</v>
      </c>
      <c r="M35" s="3"/>
      <c r="N35" s="4"/>
      <c r="O35" s="3"/>
      <c r="P35" s="4"/>
      <c r="Q35" s="3"/>
      <c r="R35" s="1"/>
      <c r="S35" s="1" t="s">
        <v>53</v>
      </c>
      <c r="T35" s="4"/>
      <c r="U35" s="13"/>
      <c r="V35" s="22">
        <v>1</v>
      </c>
      <c r="W35" s="18"/>
      <c r="X35" s="18"/>
      <c r="Y35" s="18"/>
      <c r="Z35" s="19"/>
      <c r="AA35" s="52"/>
      <c r="AB35" s="17"/>
      <c r="AC35" s="3" t="s">
        <v>95</v>
      </c>
      <c r="AD35" s="1"/>
      <c r="AE35" s="4"/>
      <c r="AF35" s="3"/>
      <c r="AG35" s="1"/>
      <c r="AH35" s="1"/>
      <c r="AI35" s="4"/>
    </row>
    <row r="36" spans="2:35" x14ac:dyDescent="0.25">
      <c r="B36" s="55" t="s">
        <v>77</v>
      </c>
      <c r="C36" s="3"/>
      <c r="D36" s="1" t="s">
        <v>53</v>
      </c>
      <c r="E36" s="1"/>
      <c r="F36" s="4"/>
      <c r="G36" s="3">
        <v>1</v>
      </c>
      <c r="H36" s="8" t="s">
        <v>65</v>
      </c>
      <c r="I36" s="8" t="s">
        <v>76</v>
      </c>
      <c r="J36" s="1">
        <v>217</v>
      </c>
      <c r="K36" s="1">
        <v>16</v>
      </c>
      <c r="L36" s="16">
        <v>4424158</v>
      </c>
      <c r="M36" s="3"/>
      <c r="N36" s="4"/>
      <c r="O36" s="3"/>
      <c r="P36" s="4"/>
      <c r="Q36" s="3"/>
      <c r="R36" s="1"/>
      <c r="S36" s="1" t="s">
        <v>53</v>
      </c>
      <c r="T36" s="4"/>
      <c r="U36" s="13"/>
      <c r="V36" s="22">
        <v>1</v>
      </c>
      <c r="W36" s="18"/>
      <c r="X36" s="18"/>
      <c r="Y36" s="18"/>
      <c r="Z36" s="19"/>
      <c r="AA36" s="52"/>
      <c r="AB36" s="17"/>
      <c r="AC36" s="3" t="s">
        <v>95</v>
      </c>
      <c r="AD36" s="1"/>
      <c r="AE36" s="4"/>
      <c r="AF36" s="3"/>
      <c r="AG36" s="1"/>
      <c r="AH36" s="1"/>
      <c r="AI36" s="4"/>
    </row>
    <row r="37" spans="2:35" x14ac:dyDescent="0.25">
      <c r="B37" s="55" t="s">
        <v>77</v>
      </c>
      <c r="C37" s="3"/>
      <c r="D37" s="1" t="s">
        <v>53</v>
      </c>
      <c r="E37" s="1"/>
      <c r="F37" s="4"/>
      <c r="G37" s="3">
        <v>1</v>
      </c>
      <c r="H37" s="8" t="s">
        <v>65</v>
      </c>
      <c r="I37" s="8" t="s">
        <v>76</v>
      </c>
      <c r="J37" s="1">
        <v>217</v>
      </c>
      <c r="K37" s="1">
        <v>16</v>
      </c>
      <c r="L37" s="16">
        <v>4424158</v>
      </c>
      <c r="M37" s="3"/>
      <c r="N37" s="4"/>
      <c r="O37" s="3"/>
      <c r="P37" s="4"/>
      <c r="Q37" s="3"/>
      <c r="R37" s="1"/>
      <c r="S37" s="1" t="s">
        <v>53</v>
      </c>
      <c r="T37" s="4"/>
      <c r="U37" s="13"/>
      <c r="V37" s="22">
        <v>1</v>
      </c>
      <c r="W37" s="18"/>
      <c r="X37" s="18"/>
      <c r="Y37" s="18"/>
      <c r="Z37" s="19"/>
      <c r="AA37" s="52"/>
      <c r="AB37" s="17"/>
      <c r="AC37" s="3" t="s">
        <v>95</v>
      </c>
      <c r="AD37" s="1"/>
      <c r="AE37" s="4"/>
      <c r="AF37" s="3"/>
      <c r="AG37" s="1"/>
      <c r="AH37" s="1"/>
      <c r="AI37" s="4"/>
    </row>
    <row r="38" spans="2:35" x14ac:dyDescent="0.25">
      <c r="B38" s="55" t="s">
        <v>79</v>
      </c>
      <c r="C38" s="3"/>
      <c r="D38" s="1" t="s">
        <v>53</v>
      </c>
      <c r="E38" s="1"/>
      <c r="F38" s="4"/>
      <c r="G38" s="3">
        <v>1</v>
      </c>
      <c r="H38" s="8" t="s">
        <v>65</v>
      </c>
      <c r="I38" s="8" t="s">
        <v>78</v>
      </c>
      <c r="J38" s="1">
        <v>237</v>
      </c>
      <c r="K38" s="1">
        <v>9</v>
      </c>
      <c r="L38" s="16">
        <v>2799801</v>
      </c>
      <c r="M38" s="3"/>
      <c r="N38" s="4"/>
      <c r="O38" s="3"/>
      <c r="P38" s="4"/>
      <c r="Q38" s="3" t="s">
        <v>53</v>
      </c>
      <c r="R38" s="1"/>
      <c r="S38" s="1"/>
      <c r="T38" s="4"/>
      <c r="U38" s="13"/>
      <c r="V38" s="22">
        <v>1</v>
      </c>
      <c r="W38" s="18"/>
      <c r="X38" s="18"/>
      <c r="Y38" s="18"/>
      <c r="Z38" s="19"/>
      <c r="AA38" s="52"/>
      <c r="AB38" s="17"/>
      <c r="AC38" s="3">
        <f>2018+9</f>
        <v>2027</v>
      </c>
      <c r="AD38" s="1">
        <v>9</v>
      </c>
      <c r="AE38" s="4">
        <v>15</v>
      </c>
      <c r="AF38" s="34">
        <v>35340</v>
      </c>
      <c r="AG38" s="29">
        <v>24000</v>
      </c>
      <c r="AH38" s="1">
        <f>2018-1996</f>
        <v>22</v>
      </c>
      <c r="AI38" s="4">
        <f>2018-1965</f>
        <v>53</v>
      </c>
    </row>
    <row r="39" spans="2:35" x14ac:dyDescent="0.25">
      <c r="B39" s="55" t="s">
        <v>80</v>
      </c>
      <c r="C39" s="3"/>
      <c r="D39" s="1" t="s">
        <v>53</v>
      </c>
      <c r="E39" s="1"/>
      <c r="F39" s="4"/>
      <c r="G39" s="3">
        <v>1</v>
      </c>
      <c r="H39" s="8" t="s">
        <v>65</v>
      </c>
      <c r="I39" s="8" t="s">
        <v>78</v>
      </c>
      <c r="J39" s="1">
        <v>237</v>
      </c>
      <c r="K39" s="1">
        <v>9</v>
      </c>
      <c r="L39" s="16">
        <v>2799801</v>
      </c>
      <c r="M39" s="3"/>
      <c r="N39" s="4"/>
      <c r="O39" s="3"/>
      <c r="P39" s="4"/>
      <c r="Q39" s="3" t="s">
        <v>53</v>
      </c>
      <c r="R39" s="1"/>
      <c r="S39" s="1"/>
      <c r="T39" s="4"/>
      <c r="U39" s="13"/>
      <c r="V39" s="22">
        <v>1</v>
      </c>
      <c r="W39" s="18"/>
      <c r="X39" s="18"/>
      <c r="Y39" s="18"/>
      <c r="Z39" s="19"/>
      <c r="AA39" s="52"/>
      <c r="AB39" s="17"/>
      <c r="AC39" s="3">
        <f>2018+5</f>
        <v>2023</v>
      </c>
      <c r="AD39" s="1">
        <v>10</v>
      </c>
      <c r="AE39" s="4">
        <v>30</v>
      </c>
      <c r="AF39" s="34">
        <v>34912</v>
      </c>
      <c r="AG39" s="29">
        <v>24410</v>
      </c>
      <c r="AH39" s="1">
        <f>2018-1995</f>
        <v>23</v>
      </c>
      <c r="AI39" s="4">
        <f>2018-1966</f>
        <v>52</v>
      </c>
    </row>
    <row r="40" spans="2:35" x14ac:dyDescent="0.25">
      <c r="B40" s="55" t="s">
        <v>46</v>
      </c>
      <c r="C40" s="3"/>
      <c r="D40" s="1" t="s">
        <v>53</v>
      </c>
      <c r="E40" s="1"/>
      <c r="F40" s="4"/>
      <c r="G40" s="3">
        <v>1</v>
      </c>
      <c r="H40" s="8" t="s">
        <v>65</v>
      </c>
      <c r="I40" s="8" t="s">
        <v>81</v>
      </c>
      <c r="J40" s="1">
        <v>242</v>
      </c>
      <c r="K40" s="1">
        <v>13</v>
      </c>
      <c r="L40" s="16">
        <v>3468283</v>
      </c>
      <c r="M40" s="3"/>
      <c r="N40" s="4"/>
      <c r="O40" s="3"/>
      <c r="P40" s="4"/>
      <c r="Q40" s="3" t="s">
        <v>53</v>
      </c>
      <c r="R40" s="1"/>
      <c r="S40" s="1"/>
      <c r="T40" s="4"/>
      <c r="U40" s="13"/>
      <c r="V40" s="22">
        <v>1</v>
      </c>
      <c r="W40" s="18"/>
      <c r="X40" s="18"/>
      <c r="Y40" s="18"/>
      <c r="Z40" s="19"/>
      <c r="AA40" s="52"/>
      <c r="AB40" s="17"/>
      <c r="AC40" s="3">
        <f>2018+6</f>
        <v>2024</v>
      </c>
      <c r="AD40" s="1">
        <v>10</v>
      </c>
      <c r="AE40" s="4">
        <v>21</v>
      </c>
      <c r="AF40" s="34">
        <v>34213</v>
      </c>
      <c r="AG40" s="29">
        <v>24766</v>
      </c>
      <c r="AH40" s="1">
        <f>2018-1993</f>
        <v>25</v>
      </c>
      <c r="AI40" s="4">
        <f>2018-1967</f>
        <v>51</v>
      </c>
    </row>
    <row r="41" spans="2:35" x14ac:dyDescent="0.25">
      <c r="B41" s="55" t="s">
        <v>56</v>
      </c>
      <c r="C41" s="3"/>
      <c r="D41" s="1" t="s">
        <v>53</v>
      </c>
      <c r="E41" s="1"/>
      <c r="F41" s="4"/>
      <c r="G41" s="3">
        <v>1</v>
      </c>
      <c r="H41" s="8" t="s">
        <v>65</v>
      </c>
      <c r="I41" s="8" t="s">
        <v>81</v>
      </c>
      <c r="J41" s="1">
        <v>242</v>
      </c>
      <c r="K41" s="1">
        <v>18</v>
      </c>
      <c r="L41" s="16">
        <v>5011506</v>
      </c>
      <c r="M41" s="3"/>
      <c r="N41" s="4"/>
      <c r="O41" s="3"/>
      <c r="P41" s="4"/>
      <c r="Q41" s="3" t="s">
        <v>53</v>
      </c>
      <c r="R41" s="1"/>
      <c r="S41" s="1"/>
      <c r="T41" s="4"/>
      <c r="U41" s="13"/>
      <c r="V41" s="22"/>
      <c r="W41" s="18"/>
      <c r="X41" s="18"/>
      <c r="Y41" s="18"/>
      <c r="Z41" s="19"/>
      <c r="AA41" s="52">
        <v>1</v>
      </c>
      <c r="AB41" s="17"/>
      <c r="AC41" s="3" t="s">
        <v>95</v>
      </c>
      <c r="AD41" s="1"/>
      <c r="AE41" s="4"/>
      <c r="AF41" s="3"/>
      <c r="AG41" s="1"/>
      <c r="AH41" s="1"/>
      <c r="AI41" s="4"/>
    </row>
    <row r="42" spans="2:35" x14ac:dyDescent="0.25">
      <c r="B42" s="55" t="s">
        <v>47</v>
      </c>
      <c r="C42" s="3"/>
      <c r="D42" s="1" t="s">
        <v>53</v>
      </c>
      <c r="E42" s="1"/>
      <c r="F42" s="4"/>
      <c r="G42" s="3">
        <v>1</v>
      </c>
      <c r="H42" s="8" t="s">
        <v>65</v>
      </c>
      <c r="I42" s="8" t="s">
        <v>82</v>
      </c>
      <c r="J42" s="1">
        <v>243</v>
      </c>
      <c r="K42" s="1">
        <v>12</v>
      </c>
      <c r="L42" s="16">
        <v>3201127</v>
      </c>
      <c r="M42" s="3"/>
      <c r="N42" s="4"/>
      <c r="O42" s="3"/>
      <c r="P42" s="4"/>
      <c r="Q42" s="3" t="s">
        <v>53</v>
      </c>
      <c r="R42" s="1"/>
      <c r="S42" s="1"/>
      <c r="T42" s="4"/>
      <c r="U42" s="13"/>
      <c r="V42" s="22">
        <v>1</v>
      </c>
      <c r="W42" s="18"/>
      <c r="X42" s="18"/>
      <c r="Y42" s="18"/>
      <c r="Z42" s="19"/>
      <c r="AA42" s="52"/>
      <c r="AB42" s="17"/>
      <c r="AC42" s="3">
        <f>2018+5</f>
        <v>2023</v>
      </c>
      <c r="AD42" s="1">
        <v>2</v>
      </c>
      <c r="AE42" s="4">
        <v>13</v>
      </c>
      <c r="AF42" s="34">
        <v>35709</v>
      </c>
      <c r="AG42" s="29">
        <v>24151</v>
      </c>
      <c r="AH42" s="1">
        <f>2018-1997</f>
        <v>21</v>
      </c>
      <c r="AI42" s="4">
        <f>2018-1966</f>
        <v>52</v>
      </c>
    </row>
    <row r="43" spans="2:35" x14ac:dyDescent="0.25">
      <c r="B43" s="55" t="s">
        <v>47</v>
      </c>
      <c r="C43" s="3"/>
      <c r="D43" s="1" t="s">
        <v>53</v>
      </c>
      <c r="E43" s="1"/>
      <c r="F43" s="4"/>
      <c r="G43" s="3">
        <v>1</v>
      </c>
      <c r="H43" s="8" t="s">
        <v>65</v>
      </c>
      <c r="I43" s="8" t="s">
        <v>83</v>
      </c>
      <c r="J43" s="1">
        <v>244</v>
      </c>
      <c r="K43" s="1">
        <v>13</v>
      </c>
      <c r="L43" s="16">
        <v>3468283</v>
      </c>
      <c r="M43" s="3"/>
      <c r="N43" s="4"/>
      <c r="O43" s="3"/>
      <c r="P43" s="4"/>
      <c r="Q43" s="3" t="s">
        <v>53</v>
      </c>
      <c r="R43" s="1"/>
      <c r="S43" s="1"/>
      <c r="T43" s="4"/>
      <c r="U43" s="13"/>
      <c r="V43" s="22">
        <v>1</v>
      </c>
      <c r="W43" s="18"/>
      <c r="X43" s="18"/>
      <c r="Y43" s="18"/>
      <c r="Z43" s="19"/>
      <c r="AA43" s="52"/>
      <c r="AB43" s="17"/>
      <c r="AC43" s="3">
        <v>2018</v>
      </c>
      <c r="AD43" s="3">
        <v>7</v>
      </c>
      <c r="AE43" s="4">
        <v>3</v>
      </c>
      <c r="AF43" s="34">
        <v>33788</v>
      </c>
      <c r="AG43" s="29">
        <v>22052</v>
      </c>
      <c r="AH43" s="1">
        <f>2018-1992</f>
        <v>26</v>
      </c>
      <c r="AI43" s="4">
        <f>2018-1960</f>
        <v>58</v>
      </c>
    </row>
    <row r="44" spans="2:35" x14ac:dyDescent="0.25">
      <c r="B44" s="55" t="s">
        <v>49</v>
      </c>
      <c r="C44" s="3"/>
      <c r="D44" s="1" t="s">
        <v>53</v>
      </c>
      <c r="E44" s="1"/>
      <c r="F44" s="4"/>
      <c r="G44" s="3">
        <v>1</v>
      </c>
      <c r="H44" s="8" t="s">
        <v>66</v>
      </c>
      <c r="I44" s="8" t="s">
        <v>84</v>
      </c>
      <c r="J44" s="1">
        <v>323</v>
      </c>
      <c r="K44" s="1">
        <v>13</v>
      </c>
      <c r="L44" s="16">
        <v>1951302</v>
      </c>
      <c r="M44" s="3"/>
      <c r="N44" s="4"/>
      <c r="O44" s="3"/>
      <c r="P44" s="4"/>
      <c r="Q44" s="3" t="s">
        <v>53</v>
      </c>
      <c r="R44" s="1"/>
      <c r="S44" s="1"/>
      <c r="T44" s="4"/>
      <c r="U44" s="13"/>
      <c r="V44" s="22">
        <v>1</v>
      </c>
      <c r="W44" s="18"/>
      <c r="X44" s="18"/>
      <c r="Y44" s="18"/>
      <c r="Z44" s="19"/>
      <c r="AA44" s="52"/>
      <c r="AB44" s="17"/>
      <c r="AC44" s="3">
        <v>2018</v>
      </c>
      <c r="AD44" s="1">
        <v>2</v>
      </c>
      <c r="AE44" s="4">
        <v>12</v>
      </c>
      <c r="AF44" s="34">
        <v>34012</v>
      </c>
      <c r="AG44" s="29">
        <v>26423</v>
      </c>
      <c r="AH44" s="1">
        <f>2018-1993</f>
        <v>25</v>
      </c>
      <c r="AI44" s="4">
        <f>2018-1972</f>
        <v>46</v>
      </c>
    </row>
    <row r="45" spans="2:35" x14ac:dyDescent="0.25">
      <c r="B45" s="55" t="s">
        <v>50</v>
      </c>
      <c r="C45" s="3"/>
      <c r="D45" s="1"/>
      <c r="E45" s="1" t="s">
        <v>53</v>
      </c>
      <c r="F45" s="4"/>
      <c r="G45" s="3">
        <v>1</v>
      </c>
      <c r="H45" s="8" t="s">
        <v>67</v>
      </c>
      <c r="I45" s="8" t="s">
        <v>85</v>
      </c>
      <c r="J45" s="1">
        <v>407</v>
      </c>
      <c r="K45" s="1">
        <v>18</v>
      </c>
      <c r="L45" s="16">
        <v>1636775</v>
      </c>
      <c r="M45" s="3"/>
      <c r="N45" s="4"/>
      <c r="O45" s="3"/>
      <c r="P45" s="4"/>
      <c r="Q45" s="3" t="s">
        <v>53</v>
      </c>
      <c r="R45" s="1"/>
      <c r="S45" s="1"/>
      <c r="T45" s="4"/>
      <c r="U45" s="13"/>
      <c r="V45" s="22">
        <v>1</v>
      </c>
      <c r="W45" s="18"/>
      <c r="X45" s="18"/>
      <c r="Y45" s="18"/>
      <c r="Z45" s="19"/>
      <c r="AA45" s="52"/>
      <c r="AB45" s="17"/>
      <c r="AC45" s="3">
        <f>2018+2</f>
        <v>2020</v>
      </c>
      <c r="AD45" s="1">
        <v>2</v>
      </c>
      <c r="AE45" s="4">
        <v>12</v>
      </c>
      <c r="AF45" s="34">
        <v>34670</v>
      </c>
      <c r="AG45" s="29">
        <v>22604</v>
      </c>
      <c r="AH45" s="1">
        <f>2018-1994</f>
        <v>24</v>
      </c>
      <c r="AI45" s="4">
        <f>2018-1961</f>
        <v>57</v>
      </c>
    </row>
    <row r="46" spans="2:35" x14ac:dyDescent="0.25">
      <c r="B46" s="55" t="s">
        <v>50</v>
      </c>
      <c r="C46" s="3"/>
      <c r="D46" s="1"/>
      <c r="E46" s="1" t="s">
        <v>53</v>
      </c>
      <c r="F46" s="4"/>
      <c r="G46" s="3">
        <v>1</v>
      </c>
      <c r="H46" s="8" t="s">
        <v>67</v>
      </c>
      <c r="I46" s="8" t="s">
        <v>85</v>
      </c>
      <c r="J46" s="1">
        <v>407</v>
      </c>
      <c r="K46" s="1">
        <v>18</v>
      </c>
      <c r="L46" s="16">
        <v>1636775</v>
      </c>
      <c r="M46" s="3"/>
      <c r="N46" s="4"/>
      <c r="O46" s="3"/>
      <c r="P46" s="4"/>
      <c r="Q46" s="3" t="s">
        <v>53</v>
      </c>
      <c r="R46" s="1"/>
      <c r="S46" s="1"/>
      <c r="T46" s="4"/>
      <c r="U46" s="13"/>
      <c r="V46" s="22">
        <v>1</v>
      </c>
      <c r="W46" s="18"/>
      <c r="X46" s="18"/>
      <c r="Y46" s="18"/>
      <c r="Z46" s="19"/>
      <c r="AA46" s="52"/>
      <c r="AB46" s="17"/>
      <c r="AC46" s="3">
        <f>2018+7</f>
        <v>2025</v>
      </c>
      <c r="AD46" s="1">
        <v>2</v>
      </c>
      <c r="AE46" s="4">
        <v>27</v>
      </c>
      <c r="AF46" s="34">
        <v>34774</v>
      </c>
      <c r="AG46" s="29">
        <v>24895</v>
      </c>
      <c r="AH46" s="1">
        <f>2018-1995</f>
        <v>23</v>
      </c>
      <c r="AI46" s="4">
        <f>2018-1968</f>
        <v>50</v>
      </c>
    </row>
    <row r="47" spans="2:35" x14ac:dyDescent="0.25">
      <c r="B47" s="55" t="s">
        <v>50</v>
      </c>
      <c r="C47" s="3"/>
      <c r="D47" s="1"/>
      <c r="E47" s="1" t="s">
        <v>53</v>
      </c>
      <c r="F47" s="4"/>
      <c r="G47" s="3">
        <v>2</v>
      </c>
      <c r="H47" s="8" t="s">
        <v>67</v>
      </c>
      <c r="I47" s="8" t="s">
        <v>85</v>
      </c>
      <c r="J47" s="1">
        <v>407</v>
      </c>
      <c r="K47" s="1">
        <v>18</v>
      </c>
      <c r="L47" s="16">
        <v>1636775</v>
      </c>
      <c r="M47" s="3"/>
      <c r="N47" s="4"/>
      <c r="O47" s="3"/>
      <c r="P47" s="4"/>
      <c r="Q47" s="3" t="s">
        <v>53</v>
      </c>
      <c r="R47" s="1"/>
      <c r="S47" s="1"/>
      <c r="T47" s="4"/>
      <c r="U47" s="13"/>
      <c r="V47" s="22"/>
      <c r="W47" s="18">
        <v>1</v>
      </c>
      <c r="X47" s="18"/>
      <c r="Y47" s="18"/>
      <c r="Z47" s="19">
        <v>1</v>
      </c>
      <c r="AA47" s="52"/>
      <c r="AB47" s="17"/>
      <c r="AC47" s="3">
        <f>2018+18</f>
        <v>2036</v>
      </c>
      <c r="AD47" s="1">
        <v>3</v>
      </c>
      <c r="AE47" s="4">
        <v>18</v>
      </c>
      <c r="AF47" s="34">
        <v>36342</v>
      </c>
      <c r="AG47" s="29">
        <v>28932</v>
      </c>
      <c r="AH47" s="1">
        <f>2018-1999</f>
        <v>19</v>
      </c>
      <c r="AI47" s="4">
        <f>2018-1979</f>
        <v>39</v>
      </c>
    </row>
    <row r="48" spans="2:35" x14ac:dyDescent="0.25">
      <c r="B48" s="55" t="s">
        <v>50</v>
      </c>
      <c r="C48" s="3"/>
      <c r="D48" s="1"/>
      <c r="E48" s="1" t="s">
        <v>53</v>
      </c>
      <c r="F48" s="4"/>
      <c r="G48" s="3">
        <v>1</v>
      </c>
      <c r="H48" s="8" t="s">
        <v>67</v>
      </c>
      <c r="I48" s="8" t="s">
        <v>85</v>
      </c>
      <c r="J48" s="1">
        <v>407</v>
      </c>
      <c r="K48" s="1">
        <v>22</v>
      </c>
      <c r="L48" s="16">
        <v>1914397</v>
      </c>
      <c r="M48" s="3"/>
      <c r="N48" s="4"/>
      <c r="O48" s="3"/>
      <c r="P48" s="4"/>
      <c r="Q48" s="3" t="s">
        <v>53</v>
      </c>
      <c r="R48" s="1"/>
      <c r="S48" s="1"/>
      <c r="T48" s="4"/>
      <c r="U48" s="13"/>
      <c r="V48" s="22">
        <v>1</v>
      </c>
      <c r="W48" s="18"/>
      <c r="X48" s="18"/>
      <c r="Y48" s="18"/>
      <c r="Z48" s="19"/>
      <c r="AA48" s="52"/>
      <c r="AB48" s="17"/>
      <c r="AC48" s="3">
        <f>2018+3</f>
        <v>2021</v>
      </c>
      <c r="AD48" s="1">
        <v>1</v>
      </c>
      <c r="AE48" s="4">
        <v>1</v>
      </c>
      <c r="AF48" s="34">
        <v>34700</v>
      </c>
      <c r="AG48" s="29">
        <v>22049</v>
      </c>
      <c r="AH48" s="1">
        <f>2018-1995</f>
        <v>23</v>
      </c>
      <c r="AI48" s="4">
        <f>2018-1960</f>
        <v>58</v>
      </c>
    </row>
    <row r="49" spans="2:35" x14ac:dyDescent="0.25">
      <c r="B49" s="55" t="s">
        <v>50</v>
      </c>
      <c r="C49" s="3"/>
      <c r="D49" s="1"/>
      <c r="E49" s="1" t="s">
        <v>53</v>
      </c>
      <c r="F49" s="4"/>
      <c r="G49" s="3">
        <v>1</v>
      </c>
      <c r="H49" s="8" t="s">
        <v>67</v>
      </c>
      <c r="I49" s="8" t="s">
        <v>85</v>
      </c>
      <c r="J49" s="1">
        <v>407</v>
      </c>
      <c r="K49" s="1">
        <v>20</v>
      </c>
      <c r="L49" s="16">
        <v>1731160</v>
      </c>
      <c r="M49" s="3"/>
      <c r="N49" s="4"/>
      <c r="O49" s="3"/>
      <c r="P49" s="4"/>
      <c r="Q49" s="3" t="s">
        <v>53</v>
      </c>
      <c r="R49" s="1"/>
      <c r="S49" s="1"/>
      <c r="T49" s="4"/>
      <c r="U49" s="13"/>
      <c r="V49" s="22"/>
      <c r="W49" s="18">
        <v>1</v>
      </c>
      <c r="X49" s="18"/>
      <c r="Y49" s="18"/>
      <c r="Z49" s="19"/>
      <c r="AA49" s="52"/>
      <c r="AB49" s="17"/>
      <c r="AC49" s="3" t="s">
        <v>95</v>
      </c>
      <c r="AD49" s="1"/>
      <c r="AE49" s="4"/>
      <c r="AF49" s="34">
        <v>43473</v>
      </c>
      <c r="AG49" s="29">
        <v>31961</v>
      </c>
      <c r="AH49" s="1">
        <v>0</v>
      </c>
      <c r="AI49" s="4">
        <v>31</v>
      </c>
    </row>
    <row r="50" spans="2:35" x14ac:dyDescent="0.25">
      <c r="B50" s="55" t="s">
        <v>47</v>
      </c>
      <c r="C50" s="3"/>
      <c r="D50" s="1" t="s">
        <v>53</v>
      </c>
      <c r="E50" s="1"/>
      <c r="F50" s="4"/>
      <c r="G50" s="3">
        <v>1</v>
      </c>
      <c r="H50" s="8" t="s">
        <v>67</v>
      </c>
      <c r="I50" s="8" t="s">
        <v>86</v>
      </c>
      <c r="J50" s="1">
        <v>412</v>
      </c>
      <c r="K50" s="1">
        <v>18</v>
      </c>
      <c r="L50" s="16">
        <v>1636775</v>
      </c>
      <c r="M50" s="3"/>
      <c r="N50" s="4"/>
      <c r="O50" s="3"/>
      <c r="P50" s="4"/>
      <c r="Q50" s="3" t="s">
        <v>53</v>
      </c>
      <c r="R50" s="1"/>
      <c r="S50" s="1"/>
      <c r="T50" s="4"/>
      <c r="U50" s="13"/>
      <c r="V50" s="22"/>
      <c r="W50" s="18"/>
      <c r="X50" s="18"/>
      <c r="Y50" s="18"/>
      <c r="Z50" s="19">
        <v>1</v>
      </c>
      <c r="AA50" s="52"/>
      <c r="AB50" s="17"/>
      <c r="AC50" s="3">
        <f>2018+2</f>
        <v>2020</v>
      </c>
      <c r="AD50" s="1">
        <v>4</v>
      </c>
      <c r="AE50" s="4">
        <v>23</v>
      </c>
      <c r="AF50" s="34">
        <v>29565</v>
      </c>
      <c r="AG50" s="29">
        <v>23124</v>
      </c>
      <c r="AH50" s="1">
        <f>2018-1980</f>
        <v>38</v>
      </c>
      <c r="AI50" s="4">
        <f>2018-1963</f>
        <v>55</v>
      </c>
    </row>
    <row r="51" spans="2:35" x14ac:dyDescent="0.25">
      <c r="B51" s="55" t="s">
        <v>47</v>
      </c>
      <c r="C51" s="3"/>
      <c r="D51" s="1" t="s">
        <v>53</v>
      </c>
      <c r="E51" s="1"/>
      <c r="F51" s="4"/>
      <c r="G51" s="3">
        <v>1</v>
      </c>
      <c r="H51" s="8" t="s">
        <v>67</v>
      </c>
      <c r="I51" s="8" t="s">
        <v>86</v>
      </c>
      <c r="J51" s="1">
        <v>412</v>
      </c>
      <c r="K51" s="1">
        <v>18</v>
      </c>
      <c r="L51" s="16">
        <v>1636775</v>
      </c>
      <c r="M51" s="3"/>
      <c r="N51" s="4"/>
      <c r="O51" s="3"/>
      <c r="P51" s="4"/>
      <c r="Q51" s="3" t="s">
        <v>53</v>
      </c>
      <c r="R51" s="1"/>
      <c r="S51" s="1"/>
      <c r="T51" s="4"/>
      <c r="U51" s="13"/>
      <c r="V51" s="22"/>
      <c r="W51" s="18"/>
      <c r="X51" s="18"/>
      <c r="Y51" s="18"/>
      <c r="Z51" s="19">
        <v>1</v>
      </c>
      <c r="AA51" s="52"/>
      <c r="AB51" s="17"/>
      <c r="AC51" s="3">
        <v>2018</v>
      </c>
      <c r="AD51" s="1">
        <v>10</v>
      </c>
      <c r="AE51" s="4">
        <v>14</v>
      </c>
      <c r="AF51" s="34">
        <v>32489</v>
      </c>
      <c r="AG51" s="29">
        <v>21874</v>
      </c>
      <c r="AH51" s="1">
        <f>2018-1988</f>
        <v>30</v>
      </c>
      <c r="AI51" s="4">
        <f>2018-1959</f>
        <v>59</v>
      </c>
    </row>
    <row r="52" spans="2:35" x14ac:dyDescent="0.25">
      <c r="B52" s="55" t="s">
        <v>47</v>
      </c>
      <c r="C52" s="3"/>
      <c r="D52" s="1" t="s">
        <v>53</v>
      </c>
      <c r="E52" s="1"/>
      <c r="F52" s="4"/>
      <c r="G52" s="3">
        <v>1</v>
      </c>
      <c r="H52" s="8" t="s">
        <v>67</v>
      </c>
      <c r="I52" s="8" t="s">
        <v>86</v>
      </c>
      <c r="J52" s="1">
        <v>412</v>
      </c>
      <c r="K52" s="1">
        <v>18</v>
      </c>
      <c r="L52" s="16">
        <v>1636775</v>
      </c>
      <c r="M52" s="3"/>
      <c r="N52" s="4"/>
      <c r="O52" s="3"/>
      <c r="P52" s="4"/>
      <c r="Q52" s="3" t="s">
        <v>53</v>
      </c>
      <c r="R52" s="1"/>
      <c r="S52" s="1"/>
      <c r="T52" s="4"/>
      <c r="U52" s="13"/>
      <c r="V52" s="22"/>
      <c r="W52" s="18"/>
      <c r="X52" s="18"/>
      <c r="Y52" s="18"/>
      <c r="Z52" s="19">
        <v>1</v>
      </c>
      <c r="AA52" s="52"/>
      <c r="AB52" s="17"/>
      <c r="AC52" s="3">
        <f>2018+2</f>
        <v>2020</v>
      </c>
      <c r="AD52" s="1">
        <v>9</v>
      </c>
      <c r="AE52" s="4">
        <v>28</v>
      </c>
      <c r="AF52" s="34">
        <v>30273</v>
      </c>
      <c r="AG52" s="29">
        <v>23282</v>
      </c>
      <c r="AH52" s="1">
        <f>2018-1982</f>
        <v>36</v>
      </c>
      <c r="AI52" s="4">
        <f>2018-1963</f>
        <v>55</v>
      </c>
    </row>
    <row r="53" spans="2:35" x14ac:dyDescent="0.25">
      <c r="B53" s="55" t="s">
        <v>47</v>
      </c>
      <c r="C53" s="3"/>
      <c r="D53" s="1" t="s">
        <v>53</v>
      </c>
      <c r="E53" s="1"/>
      <c r="F53" s="4"/>
      <c r="G53" s="3">
        <v>1</v>
      </c>
      <c r="H53" s="8" t="s">
        <v>67</v>
      </c>
      <c r="I53" s="8" t="s">
        <v>86</v>
      </c>
      <c r="J53" s="1">
        <v>412</v>
      </c>
      <c r="K53" s="1">
        <v>18</v>
      </c>
      <c r="L53" s="16">
        <v>1636775</v>
      </c>
      <c r="M53" s="3"/>
      <c r="N53" s="4"/>
      <c r="O53" s="3"/>
      <c r="P53" s="4"/>
      <c r="Q53" s="3" t="s">
        <v>53</v>
      </c>
      <c r="R53" s="1"/>
      <c r="S53" s="1"/>
      <c r="T53" s="4"/>
      <c r="U53" s="13"/>
      <c r="V53" s="22"/>
      <c r="W53" s="18"/>
      <c r="X53" s="18"/>
      <c r="Y53" s="18"/>
      <c r="Z53" s="19">
        <v>1</v>
      </c>
      <c r="AA53" s="52"/>
      <c r="AB53" s="17"/>
      <c r="AC53" s="3">
        <f>2018+3</f>
        <v>2021</v>
      </c>
      <c r="AD53" s="1">
        <v>4</v>
      </c>
      <c r="AE53" s="4">
        <v>4</v>
      </c>
      <c r="AF53" s="34">
        <v>30139</v>
      </c>
      <c r="AG53" s="29">
        <v>23471</v>
      </c>
      <c r="AH53" s="1">
        <f>2018-1982</f>
        <v>36</v>
      </c>
      <c r="AI53" s="4">
        <f>2018-1964</f>
        <v>54</v>
      </c>
    </row>
    <row r="54" spans="2:35" x14ac:dyDescent="0.25">
      <c r="B54" s="55" t="s">
        <v>47</v>
      </c>
      <c r="C54" s="3"/>
      <c r="D54" s="1" t="s">
        <v>53</v>
      </c>
      <c r="E54" s="1"/>
      <c r="F54" s="4"/>
      <c r="G54" s="3">
        <v>1</v>
      </c>
      <c r="H54" s="8" t="s">
        <v>67</v>
      </c>
      <c r="I54" s="8" t="s">
        <v>86</v>
      </c>
      <c r="J54" s="1">
        <v>412</v>
      </c>
      <c r="K54" s="1">
        <v>18</v>
      </c>
      <c r="L54" s="16">
        <v>1636775</v>
      </c>
      <c r="M54" s="3"/>
      <c r="N54" s="4"/>
      <c r="O54" s="3"/>
      <c r="P54" s="4"/>
      <c r="Q54" s="3" t="s">
        <v>53</v>
      </c>
      <c r="R54" s="1"/>
      <c r="S54" s="1"/>
      <c r="T54" s="4"/>
      <c r="U54" s="13"/>
      <c r="V54" s="22"/>
      <c r="W54" s="18"/>
      <c r="X54" s="18"/>
      <c r="Y54" s="18"/>
      <c r="Z54" s="19">
        <v>1</v>
      </c>
      <c r="AA54" s="52"/>
      <c r="AB54" s="17"/>
      <c r="AC54" s="3">
        <f>2018+9</f>
        <v>2027</v>
      </c>
      <c r="AD54" s="1">
        <v>3</v>
      </c>
      <c r="AE54" s="4">
        <v>19</v>
      </c>
      <c r="AF54" s="34">
        <v>35128</v>
      </c>
      <c r="AG54" s="29">
        <v>25646</v>
      </c>
      <c r="AH54" s="1">
        <f>2018-1996</f>
        <v>22</v>
      </c>
      <c r="AI54" s="4">
        <f>2018-1970</f>
        <v>48</v>
      </c>
    </row>
    <row r="55" spans="2:35" x14ac:dyDescent="0.25">
      <c r="B55" s="55" t="s">
        <v>47</v>
      </c>
      <c r="C55" s="3"/>
      <c r="D55" s="1" t="s">
        <v>53</v>
      </c>
      <c r="E55" s="1"/>
      <c r="F55" s="4"/>
      <c r="G55" s="3">
        <v>1</v>
      </c>
      <c r="H55" s="8" t="s">
        <v>67</v>
      </c>
      <c r="I55" s="8" t="s">
        <v>86</v>
      </c>
      <c r="J55" s="1">
        <v>412</v>
      </c>
      <c r="K55" s="1">
        <v>18</v>
      </c>
      <c r="L55" s="16">
        <v>1636775</v>
      </c>
      <c r="M55" s="3"/>
      <c r="N55" s="4"/>
      <c r="O55" s="3"/>
      <c r="P55" s="4"/>
      <c r="Q55" s="3" t="s">
        <v>53</v>
      </c>
      <c r="R55" s="1"/>
      <c r="S55" s="1"/>
      <c r="T55" s="4"/>
      <c r="U55" s="13"/>
      <c r="V55" s="22"/>
      <c r="W55" s="18"/>
      <c r="X55" s="18"/>
      <c r="Y55" s="18"/>
      <c r="Z55" s="19">
        <v>1</v>
      </c>
      <c r="AA55" s="52"/>
      <c r="AB55" s="17"/>
      <c r="AC55" s="37">
        <f>2018+3</f>
        <v>2021</v>
      </c>
      <c r="AD55" s="38">
        <v>4</v>
      </c>
      <c r="AE55" s="39">
        <v>18</v>
      </c>
      <c r="AF55" s="34">
        <v>42478</v>
      </c>
      <c r="AG55" s="29">
        <v>16829</v>
      </c>
      <c r="AH55" s="1">
        <v>24</v>
      </c>
      <c r="AI55" s="4">
        <v>72</v>
      </c>
    </row>
    <row r="56" spans="2:35" x14ac:dyDescent="0.25">
      <c r="B56" s="55" t="s">
        <v>47</v>
      </c>
      <c r="C56" s="3"/>
      <c r="D56" s="1" t="s">
        <v>53</v>
      </c>
      <c r="E56" s="1"/>
      <c r="F56" s="4"/>
      <c r="G56" s="3">
        <v>1</v>
      </c>
      <c r="H56" s="8" t="s">
        <v>67</v>
      </c>
      <c r="I56" s="8" t="s">
        <v>86</v>
      </c>
      <c r="J56" s="1">
        <v>412</v>
      </c>
      <c r="K56" s="1">
        <v>18</v>
      </c>
      <c r="L56" s="16">
        <v>1636775</v>
      </c>
      <c r="M56" s="3"/>
      <c r="N56" s="4"/>
      <c r="O56" s="3"/>
      <c r="P56" s="4"/>
      <c r="Q56" s="3" t="s">
        <v>53</v>
      </c>
      <c r="R56" s="1"/>
      <c r="S56" s="1"/>
      <c r="T56" s="4"/>
      <c r="U56" s="13"/>
      <c r="V56" s="22"/>
      <c r="W56" s="18"/>
      <c r="X56" s="18"/>
      <c r="Y56" s="18"/>
      <c r="Z56" s="19">
        <v>1</v>
      </c>
      <c r="AA56" s="52"/>
      <c r="AB56" s="17"/>
      <c r="AC56" s="3">
        <f>2018+8</f>
        <v>2026</v>
      </c>
      <c r="AD56" s="1">
        <v>2</v>
      </c>
      <c r="AE56" s="4">
        <v>27</v>
      </c>
      <c r="AF56" s="34">
        <v>33347</v>
      </c>
      <c r="AG56" s="29">
        <v>23434</v>
      </c>
      <c r="AH56" s="1">
        <f>2018-1991</f>
        <v>27</v>
      </c>
      <c r="AI56" s="4">
        <f>2018-1964</f>
        <v>54</v>
      </c>
    </row>
    <row r="57" spans="2:35" x14ac:dyDescent="0.25">
      <c r="B57" s="55" t="s">
        <v>47</v>
      </c>
      <c r="C57" s="3"/>
      <c r="D57" s="1" t="s">
        <v>53</v>
      </c>
      <c r="E57" s="1"/>
      <c r="F57" s="4"/>
      <c r="G57" s="3">
        <v>1</v>
      </c>
      <c r="H57" s="8" t="s">
        <v>67</v>
      </c>
      <c r="I57" s="8" t="s">
        <v>86</v>
      </c>
      <c r="J57" s="1">
        <v>412</v>
      </c>
      <c r="K57" s="1">
        <v>18</v>
      </c>
      <c r="L57" s="16">
        <v>1636775</v>
      </c>
      <c r="M57" s="3"/>
      <c r="N57" s="4"/>
      <c r="O57" s="3"/>
      <c r="P57" s="4"/>
      <c r="Q57" s="3" t="s">
        <v>53</v>
      </c>
      <c r="R57" s="1"/>
      <c r="S57" s="1"/>
      <c r="T57" s="4"/>
      <c r="U57" s="13"/>
      <c r="V57" s="22"/>
      <c r="W57" s="18"/>
      <c r="X57" s="18"/>
      <c r="Y57" s="18"/>
      <c r="Z57" s="19">
        <v>1</v>
      </c>
      <c r="AA57" s="52"/>
      <c r="AB57" s="17"/>
      <c r="AC57" s="3">
        <f>2018+3</f>
        <v>2021</v>
      </c>
      <c r="AD57" s="1">
        <v>2</v>
      </c>
      <c r="AE57" s="4">
        <v>14</v>
      </c>
      <c r="AF57" s="34">
        <v>34744</v>
      </c>
      <c r="AG57" s="29">
        <v>20802</v>
      </c>
      <c r="AH57" s="1">
        <f>2018-1995</f>
        <v>23</v>
      </c>
      <c r="AI57" s="4">
        <f>2018-1956</f>
        <v>62</v>
      </c>
    </row>
    <row r="58" spans="2:35" x14ac:dyDescent="0.25">
      <c r="B58" s="55" t="s">
        <v>47</v>
      </c>
      <c r="C58" s="3"/>
      <c r="D58" s="1" t="s">
        <v>53</v>
      </c>
      <c r="E58" s="1"/>
      <c r="F58" s="4"/>
      <c r="G58" s="3">
        <v>1</v>
      </c>
      <c r="H58" s="8" t="s">
        <v>67</v>
      </c>
      <c r="I58" s="8" t="s">
        <v>86</v>
      </c>
      <c r="J58" s="1">
        <v>412</v>
      </c>
      <c r="K58" s="1">
        <v>18</v>
      </c>
      <c r="L58" s="16">
        <v>1636775</v>
      </c>
      <c r="M58" s="3"/>
      <c r="N58" s="4"/>
      <c r="O58" s="3"/>
      <c r="P58" s="4"/>
      <c r="Q58" s="3" t="s">
        <v>53</v>
      </c>
      <c r="R58" s="1"/>
      <c r="S58" s="1"/>
      <c r="T58" s="4"/>
      <c r="U58" s="13"/>
      <c r="V58" s="22"/>
      <c r="W58" s="18"/>
      <c r="X58" s="18"/>
      <c r="Y58" s="18"/>
      <c r="Z58" s="19">
        <v>1</v>
      </c>
      <c r="AA58" s="52"/>
      <c r="AB58" s="17"/>
      <c r="AC58" s="3">
        <f>2018+3</f>
        <v>2021</v>
      </c>
      <c r="AD58" s="1">
        <v>8</v>
      </c>
      <c r="AE58" s="4">
        <v>3</v>
      </c>
      <c r="AF58" s="34">
        <v>31744</v>
      </c>
      <c r="AG58" s="29">
        <v>23592</v>
      </c>
      <c r="AH58" s="1">
        <f>2018-1986</f>
        <v>32</v>
      </c>
      <c r="AI58" s="4">
        <f>2018-1964</f>
        <v>54</v>
      </c>
    </row>
    <row r="59" spans="2:35" x14ac:dyDescent="0.25">
      <c r="B59" s="55" t="s">
        <v>47</v>
      </c>
      <c r="C59" s="3"/>
      <c r="D59" s="1" t="s">
        <v>53</v>
      </c>
      <c r="E59" s="1"/>
      <c r="F59" s="4"/>
      <c r="G59" s="3">
        <v>1</v>
      </c>
      <c r="H59" s="8" t="s">
        <v>67</v>
      </c>
      <c r="I59" s="8" t="s">
        <v>86</v>
      </c>
      <c r="J59" s="1">
        <v>412</v>
      </c>
      <c r="K59" s="1">
        <v>18</v>
      </c>
      <c r="L59" s="16">
        <v>1636775</v>
      </c>
      <c r="M59" s="3"/>
      <c r="N59" s="4"/>
      <c r="O59" s="3"/>
      <c r="P59" s="4"/>
      <c r="Q59" s="3" t="s">
        <v>53</v>
      </c>
      <c r="R59" s="1"/>
      <c r="S59" s="1"/>
      <c r="T59" s="4"/>
      <c r="U59" s="13"/>
      <c r="V59" s="22"/>
      <c r="W59" s="18"/>
      <c r="X59" s="18"/>
      <c r="Y59" s="18"/>
      <c r="Z59" s="19">
        <v>1</v>
      </c>
      <c r="AA59" s="52"/>
      <c r="AB59" s="17"/>
      <c r="AC59" s="3">
        <f>2018+8</f>
        <v>2026</v>
      </c>
      <c r="AD59" s="1">
        <v>2</v>
      </c>
      <c r="AE59" s="4">
        <v>27</v>
      </c>
      <c r="AF59" s="34">
        <v>35977</v>
      </c>
      <c r="AG59" s="29">
        <v>23434</v>
      </c>
      <c r="AH59" s="1">
        <f>2018-1998</f>
        <v>20</v>
      </c>
      <c r="AI59" s="4">
        <f>2018-1964</f>
        <v>54</v>
      </c>
    </row>
    <row r="60" spans="2:35" x14ac:dyDescent="0.25">
      <c r="B60" s="55" t="s">
        <v>47</v>
      </c>
      <c r="C60" s="3"/>
      <c r="D60" s="1" t="s">
        <v>53</v>
      </c>
      <c r="E60" s="1"/>
      <c r="F60" s="4"/>
      <c r="G60" s="3">
        <v>1</v>
      </c>
      <c r="H60" s="8" t="s">
        <v>67</v>
      </c>
      <c r="I60" s="8" t="s">
        <v>86</v>
      </c>
      <c r="J60" s="1">
        <v>412</v>
      </c>
      <c r="K60" s="1">
        <v>18</v>
      </c>
      <c r="L60" s="16">
        <v>1636775</v>
      </c>
      <c r="M60" s="3"/>
      <c r="N60" s="4"/>
      <c r="O60" s="3"/>
      <c r="P60" s="4"/>
      <c r="Q60" s="3" t="s">
        <v>53</v>
      </c>
      <c r="R60" s="1"/>
      <c r="S60" s="1"/>
      <c r="T60" s="4"/>
      <c r="U60" s="13"/>
      <c r="V60" s="22"/>
      <c r="W60" s="18"/>
      <c r="X60" s="18"/>
      <c r="Y60" s="18"/>
      <c r="Z60" s="19">
        <v>1</v>
      </c>
      <c r="AA60" s="52"/>
      <c r="AB60" s="17"/>
      <c r="AC60" s="3">
        <f>2018+14</f>
        <v>2032</v>
      </c>
      <c r="AD60" s="1">
        <v>12</v>
      </c>
      <c r="AE60" s="4">
        <v>27</v>
      </c>
      <c r="AF60" s="34">
        <v>35004</v>
      </c>
      <c r="AG60" s="29">
        <v>27755</v>
      </c>
      <c r="AH60" s="1">
        <f>2018-1995</f>
        <v>23</v>
      </c>
      <c r="AI60" s="4">
        <f>2018-1975</f>
        <v>43</v>
      </c>
    </row>
    <row r="61" spans="2:35" x14ac:dyDescent="0.25">
      <c r="B61" s="55" t="s">
        <v>47</v>
      </c>
      <c r="C61" s="3"/>
      <c r="D61" s="1" t="s">
        <v>53</v>
      </c>
      <c r="E61" s="1"/>
      <c r="F61" s="4"/>
      <c r="G61" s="3">
        <v>1</v>
      </c>
      <c r="H61" s="8" t="s">
        <v>67</v>
      </c>
      <c r="I61" s="8" t="s">
        <v>86</v>
      </c>
      <c r="J61" s="1">
        <v>412</v>
      </c>
      <c r="K61" s="1">
        <v>18</v>
      </c>
      <c r="L61" s="16">
        <v>1636775</v>
      </c>
      <c r="M61" s="3"/>
      <c r="N61" s="4"/>
      <c r="O61" s="3"/>
      <c r="P61" s="4"/>
      <c r="Q61" s="3" t="s">
        <v>53</v>
      </c>
      <c r="R61" s="1"/>
      <c r="S61" s="1"/>
      <c r="T61" s="4"/>
      <c r="U61" s="13"/>
      <c r="V61" s="22"/>
      <c r="W61" s="18"/>
      <c r="X61" s="18"/>
      <c r="Y61" s="18"/>
      <c r="Z61" s="19">
        <v>1</v>
      </c>
      <c r="AA61" s="52"/>
      <c r="AB61" s="17"/>
      <c r="AC61" s="3">
        <f>2018+2</f>
        <v>2020</v>
      </c>
      <c r="AD61" s="1">
        <v>9</v>
      </c>
      <c r="AE61" s="4">
        <v>1</v>
      </c>
      <c r="AF61" s="34">
        <v>29991</v>
      </c>
      <c r="AG61" s="29">
        <v>23255</v>
      </c>
      <c r="AH61" s="1">
        <f>2018-1982</f>
        <v>36</v>
      </c>
      <c r="AI61" s="4">
        <f>2018-1963</f>
        <v>55</v>
      </c>
    </row>
    <row r="62" spans="2:35" x14ac:dyDescent="0.25">
      <c r="B62" s="55" t="s">
        <v>47</v>
      </c>
      <c r="C62" s="3"/>
      <c r="D62" s="1" t="s">
        <v>53</v>
      </c>
      <c r="E62" s="1"/>
      <c r="F62" s="4"/>
      <c r="G62" s="3">
        <v>1</v>
      </c>
      <c r="H62" s="8" t="s">
        <v>67</v>
      </c>
      <c r="I62" s="8" t="s">
        <v>86</v>
      </c>
      <c r="J62" s="1">
        <v>412</v>
      </c>
      <c r="K62" s="1">
        <v>18</v>
      </c>
      <c r="L62" s="16">
        <v>1636775</v>
      </c>
      <c r="M62" s="3"/>
      <c r="N62" s="4"/>
      <c r="O62" s="3"/>
      <c r="P62" s="4"/>
      <c r="Q62" s="3" t="s">
        <v>53</v>
      </c>
      <c r="R62" s="1"/>
      <c r="S62" s="1"/>
      <c r="T62" s="4"/>
      <c r="U62" s="13"/>
      <c r="V62" s="22"/>
      <c r="W62" s="18"/>
      <c r="X62" s="18"/>
      <c r="Y62" s="18"/>
      <c r="Z62" s="19">
        <v>1</v>
      </c>
      <c r="AA62" s="52"/>
      <c r="AB62" s="17"/>
      <c r="AC62" s="3">
        <f>2018+8</f>
        <v>2026</v>
      </c>
      <c r="AD62" s="1">
        <v>3</v>
      </c>
      <c r="AE62" s="4">
        <v>6</v>
      </c>
      <c r="AF62" s="34">
        <v>31744</v>
      </c>
      <c r="AG62" s="29">
        <v>25268</v>
      </c>
      <c r="AH62" s="1">
        <f>2018-1986</f>
        <v>32</v>
      </c>
      <c r="AI62" s="4">
        <f>2018-1969</f>
        <v>49</v>
      </c>
    </row>
    <row r="63" spans="2:35" x14ac:dyDescent="0.25">
      <c r="B63" s="55" t="s">
        <v>47</v>
      </c>
      <c r="C63" s="3"/>
      <c r="D63" s="1" t="s">
        <v>53</v>
      </c>
      <c r="E63" s="1"/>
      <c r="F63" s="4"/>
      <c r="G63" s="3">
        <v>1</v>
      </c>
      <c r="H63" s="8" t="s">
        <v>67</v>
      </c>
      <c r="I63" s="8" t="s">
        <v>86</v>
      </c>
      <c r="J63" s="1">
        <v>412</v>
      </c>
      <c r="K63" s="1">
        <v>18</v>
      </c>
      <c r="L63" s="16">
        <v>1636775</v>
      </c>
      <c r="M63" s="3"/>
      <c r="N63" s="4"/>
      <c r="O63" s="3"/>
      <c r="P63" s="4"/>
      <c r="Q63" s="3" t="s">
        <v>53</v>
      </c>
      <c r="R63" s="1"/>
      <c r="S63" s="1"/>
      <c r="T63" s="4"/>
      <c r="U63" s="13"/>
      <c r="V63" s="22"/>
      <c r="W63" s="18"/>
      <c r="X63" s="18"/>
      <c r="Y63" s="18"/>
      <c r="Z63" s="19">
        <v>1</v>
      </c>
      <c r="AA63" s="52"/>
      <c r="AB63" s="17"/>
      <c r="AC63" s="3">
        <v>2018</v>
      </c>
      <c r="AD63" s="1">
        <v>10</v>
      </c>
      <c r="AE63" s="4">
        <v>14</v>
      </c>
      <c r="AF63" s="34">
        <v>33441</v>
      </c>
      <c r="AG63" s="29">
        <v>22568</v>
      </c>
      <c r="AH63" s="1">
        <f>2018-1991</f>
        <v>27</v>
      </c>
      <c r="AI63" s="4">
        <f>2018-1961</f>
        <v>57</v>
      </c>
    </row>
    <row r="64" spans="2:35" x14ac:dyDescent="0.25">
      <c r="B64" s="55" t="s">
        <v>47</v>
      </c>
      <c r="C64" s="3"/>
      <c r="D64" s="1" t="s">
        <v>53</v>
      </c>
      <c r="E64" s="1"/>
      <c r="F64" s="4"/>
      <c r="G64" s="3">
        <v>1</v>
      </c>
      <c r="H64" s="8" t="s">
        <v>67</v>
      </c>
      <c r="I64" s="8" t="s">
        <v>86</v>
      </c>
      <c r="J64" s="1">
        <v>412</v>
      </c>
      <c r="K64" s="1">
        <v>18</v>
      </c>
      <c r="L64" s="16">
        <v>1636775</v>
      </c>
      <c r="M64" s="3"/>
      <c r="N64" s="4"/>
      <c r="O64" s="3"/>
      <c r="P64" s="4"/>
      <c r="Q64" s="3" t="s">
        <v>53</v>
      </c>
      <c r="R64" s="1"/>
      <c r="S64" s="1"/>
      <c r="T64" s="4"/>
      <c r="U64" s="13"/>
      <c r="V64" s="22"/>
      <c r="W64" s="18"/>
      <c r="X64" s="18"/>
      <c r="Y64" s="18"/>
      <c r="Z64" s="19">
        <v>1</v>
      </c>
      <c r="AA64" s="52"/>
      <c r="AB64" s="17"/>
      <c r="AC64" s="3">
        <f>2018+9</f>
        <v>2027</v>
      </c>
      <c r="AD64" s="1">
        <v>2</v>
      </c>
      <c r="AE64" s="4">
        <v>28</v>
      </c>
      <c r="AF64" s="34">
        <v>32589</v>
      </c>
      <c r="AG64" s="29">
        <v>25627</v>
      </c>
      <c r="AH64" s="1">
        <f>2018-1989</f>
        <v>29</v>
      </c>
      <c r="AI64" s="4">
        <f>2018-1970</f>
        <v>48</v>
      </c>
    </row>
    <row r="65" spans="2:35" x14ac:dyDescent="0.25">
      <c r="B65" s="55" t="s">
        <v>47</v>
      </c>
      <c r="C65" s="3"/>
      <c r="D65" s="1" t="s">
        <v>53</v>
      </c>
      <c r="E65" s="1"/>
      <c r="F65" s="4"/>
      <c r="G65" s="3">
        <v>1</v>
      </c>
      <c r="H65" s="8" t="s">
        <v>67</v>
      </c>
      <c r="I65" s="8" t="s">
        <v>86</v>
      </c>
      <c r="J65" s="1">
        <v>412</v>
      </c>
      <c r="K65" s="1">
        <v>18</v>
      </c>
      <c r="L65" s="16">
        <v>1636775</v>
      </c>
      <c r="M65" s="3"/>
      <c r="N65" s="4"/>
      <c r="O65" s="3"/>
      <c r="P65" s="4"/>
      <c r="Q65" s="3" t="s">
        <v>53</v>
      </c>
      <c r="R65" s="1"/>
      <c r="S65" s="1"/>
      <c r="T65" s="4"/>
      <c r="U65" s="13"/>
      <c r="V65" s="22"/>
      <c r="W65" s="18"/>
      <c r="X65" s="18"/>
      <c r="Y65" s="18"/>
      <c r="Z65" s="19">
        <v>1</v>
      </c>
      <c r="AA65" s="52"/>
      <c r="AB65" s="17"/>
      <c r="AC65" s="3">
        <f>2018+5</f>
        <v>2023</v>
      </c>
      <c r="AD65" s="1">
        <v>3</v>
      </c>
      <c r="AE65" s="4">
        <v>24</v>
      </c>
      <c r="AF65" s="34">
        <v>31253</v>
      </c>
      <c r="AG65" s="29">
        <v>22364</v>
      </c>
      <c r="AH65" s="1">
        <f>2018-1985</f>
        <v>33</v>
      </c>
      <c r="AI65" s="4">
        <f>2018-1961</f>
        <v>57</v>
      </c>
    </row>
    <row r="66" spans="2:35" x14ac:dyDescent="0.25">
      <c r="B66" s="55" t="s">
        <v>47</v>
      </c>
      <c r="C66" s="3"/>
      <c r="D66" s="1" t="s">
        <v>53</v>
      </c>
      <c r="E66" s="1"/>
      <c r="F66" s="4"/>
      <c r="G66" s="3">
        <v>1</v>
      </c>
      <c r="H66" s="8" t="s">
        <v>67</v>
      </c>
      <c r="I66" s="8" t="s">
        <v>86</v>
      </c>
      <c r="J66" s="1">
        <v>412</v>
      </c>
      <c r="K66" s="1">
        <v>18</v>
      </c>
      <c r="L66" s="16">
        <v>1636775</v>
      </c>
      <c r="M66" s="3"/>
      <c r="N66" s="4"/>
      <c r="O66" s="3"/>
      <c r="P66" s="4"/>
      <c r="Q66" s="3" t="s">
        <v>53</v>
      </c>
      <c r="R66" s="1"/>
      <c r="S66" s="1"/>
      <c r="T66" s="4"/>
      <c r="U66" s="13"/>
      <c r="V66" s="22"/>
      <c r="W66" s="18"/>
      <c r="X66" s="18"/>
      <c r="Y66" s="18"/>
      <c r="Z66" s="19">
        <v>1</v>
      </c>
      <c r="AA66" s="52"/>
      <c r="AB66" s="17"/>
      <c r="AC66" s="3">
        <f>2018+5</f>
        <v>2023</v>
      </c>
      <c r="AD66" s="1">
        <v>1</v>
      </c>
      <c r="AE66" s="4">
        <v>13</v>
      </c>
      <c r="AF66" s="34">
        <v>35443</v>
      </c>
      <c r="AG66" s="29">
        <v>21382</v>
      </c>
      <c r="AH66" s="1">
        <f>2018-1997</f>
        <v>21</v>
      </c>
      <c r="AI66" s="4">
        <f>2018-1958</f>
        <v>60</v>
      </c>
    </row>
    <row r="67" spans="2:35" x14ac:dyDescent="0.25">
      <c r="B67" s="55" t="s">
        <v>47</v>
      </c>
      <c r="C67" s="3"/>
      <c r="D67" s="1" t="s">
        <v>53</v>
      </c>
      <c r="E67" s="1"/>
      <c r="F67" s="4"/>
      <c r="G67" s="3">
        <v>1</v>
      </c>
      <c r="H67" s="8" t="s">
        <v>67</v>
      </c>
      <c r="I67" s="8" t="s">
        <v>86</v>
      </c>
      <c r="J67" s="1">
        <v>412</v>
      </c>
      <c r="K67" s="1">
        <v>18</v>
      </c>
      <c r="L67" s="16">
        <v>1636775</v>
      </c>
      <c r="M67" s="3"/>
      <c r="N67" s="4"/>
      <c r="O67" s="3"/>
      <c r="P67" s="4"/>
      <c r="Q67" s="3" t="s">
        <v>53</v>
      </c>
      <c r="R67" s="1"/>
      <c r="S67" s="1"/>
      <c r="T67" s="4"/>
      <c r="U67" s="13"/>
      <c r="V67" s="22"/>
      <c r="W67" s="18"/>
      <c r="X67" s="18"/>
      <c r="Y67" s="18"/>
      <c r="Z67" s="19">
        <v>1</v>
      </c>
      <c r="AA67" s="52"/>
      <c r="AB67" s="17"/>
      <c r="AC67" s="3">
        <f>2018+13</f>
        <v>2031</v>
      </c>
      <c r="AD67" s="1">
        <v>5</v>
      </c>
      <c r="AE67" s="4">
        <v>12</v>
      </c>
      <c r="AF67" s="34">
        <v>33213</v>
      </c>
      <c r="AG67" s="29">
        <v>25335</v>
      </c>
      <c r="AH67" s="1">
        <f>2018-1990</f>
        <v>28</v>
      </c>
      <c r="AI67" s="4">
        <f>2018-1969</f>
        <v>49</v>
      </c>
    </row>
    <row r="68" spans="2:35" x14ac:dyDescent="0.25">
      <c r="B68" s="55" t="s">
        <v>47</v>
      </c>
      <c r="C68" s="3"/>
      <c r="D68" s="1" t="s">
        <v>53</v>
      </c>
      <c r="E68" s="1"/>
      <c r="F68" s="4"/>
      <c r="G68" s="3">
        <v>1</v>
      </c>
      <c r="H68" s="8" t="s">
        <v>67</v>
      </c>
      <c r="I68" s="8" t="s">
        <v>86</v>
      </c>
      <c r="J68" s="1">
        <v>412</v>
      </c>
      <c r="K68" s="1">
        <v>18</v>
      </c>
      <c r="L68" s="16">
        <v>1636775</v>
      </c>
      <c r="M68" s="3"/>
      <c r="N68" s="4"/>
      <c r="O68" s="3"/>
      <c r="P68" s="4"/>
      <c r="Q68" s="3" t="s">
        <v>53</v>
      </c>
      <c r="R68" s="1"/>
      <c r="S68" s="1"/>
      <c r="T68" s="4"/>
      <c r="U68" s="13"/>
      <c r="V68" s="22"/>
      <c r="W68" s="18"/>
      <c r="X68" s="18"/>
      <c r="Y68" s="18"/>
      <c r="Z68" s="19">
        <v>1</v>
      </c>
      <c r="AA68" s="52"/>
      <c r="AB68" s="17"/>
      <c r="AC68" s="3">
        <f>2018+3</f>
        <v>2021</v>
      </c>
      <c r="AD68" s="1">
        <v>3</v>
      </c>
      <c r="AE68" s="4">
        <v>27</v>
      </c>
      <c r="AF68" s="34">
        <v>30862</v>
      </c>
      <c r="AG68" s="29">
        <v>23463</v>
      </c>
      <c r="AH68" s="1">
        <f>2018-1984</f>
        <v>34</v>
      </c>
      <c r="AI68" s="4">
        <f>2018-1964</f>
        <v>54</v>
      </c>
    </row>
    <row r="69" spans="2:35" x14ac:dyDescent="0.25">
      <c r="B69" s="55" t="s">
        <v>47</v>
      </c>
      <c r="C69" s="3"/>
      <c r="D69" s="1" t="s">
        <v>53</v>
      </c>
      <c r="E69" s="1"/>
      <c r="F69" s="4"/>
      <c r="G69" s="3">
        <v>25</v>
      </c>
      <c r="H69" s="8" t="s">
        <v>67</v>
      </c>
      <c r="I69" s="8" t="s">
        <v>86</v>
      </c>
      <c r="J69" s="1">
        <v>412</v>
      </c>
      <c r="K69" s="1">
        <v>18</v>
      </c>
      <c r="L69" s="16">
        <v>1636775</v>
      </c>
      <c r="M69" s="3"/>
      <c r="N69" s="4"/>
      <c r="O69" s="3"/>
      <c r="P69" s="4"/>
      <c r="Q69" s="3" t="s">
        <v>53</v>
      </c>
      <c r="R69" s="1"/>
      <c r="S69" s="1"/>
      <c r="T69" s="4"/>
      <c r="U69" s="13"/>
      <c r="V69" s="22"/>
      <c r="W69" s="18"/>
      <c r="X69" s="18"/>
      <c r="Y69" s="18"/>
      <c r="Z69" s="19">
        <v>1</v>
      </c>
      <c r="AA69" s="52">
        <v>4</v>
      </c>
      <c r="AB69" s="17"/>
      <c r="AC69" s="3">
        <v>2018</v>
      </c>
      <c r="AD69" s="1">
        <v>10</v>
      </c>
      <c r="AE69" s="4">
        <v>14</v>
      </c>
      <c r="AF69" s="34">
        <v>31259</v>
      </c>
      <c r="AG69" s="29">
        <v>24301</v>
      </c>
      <c r="AH69" s="1">
        <f>2018-1985</f>
        <v>33</v>
      </c>
      <c r="AI69" s="4">
        <f>2018-1966</f>
        <v>52</v>
      </c>
    </row>
    <row r="70" spans="2:35" x14ac:dyDescent="0.25">
      <c r="B70" s="55" t="s">
        <v>47</v>
      </c>
      <c r="C70" s="3"/>
      <c r="D70" s="1" t="s">
        <v>53</v>
      </c>
      <c r="E70" s="1"/>
      <c r="F70" s="4"/>
      <c r="G70" s="3">
        <v>25</v>
      </c>
      <c r="H70" s="8" t="s">
        <v>67</v>
      </c>
      <c r="I70" s="8" t="s">
        <v>86</v>
      </c>
      <c r="J70" s="1">
        <v>412</v>
      </c>
      <c r="K70" s="1">
        <v>18</v>
      </c>
      <c r="L70" s="16">
        <v>1636775</v>
      </c>
      <c r="M70" s="3"/>
      <c r="N70" s="4"/>
      <c r="O70" s="3"/>
      <c r="P70" s="4"/>
      <c r="Q70" s="3" t="s">
        <v>53</v>
      </c>
      <c r="R70" s="1"/>
      <c r="S70" s="1"/>
      <c r="T70" s="4"/>
      <c r="U70" s="13"/>
      <c r="V70" s="22"/>
      <c r="W70" s="18">
        <v>20</v>
      </c>
      <c r="X70" s="18"/>
      <c r="Y70" s="18"/>
      <c r="Z70" s="19">
        <v>0</v>
      </c>
      <c r="AA70" s="52">
        <v>0</v>
      </c>
      <c r="AB70" s="19"/>
      <c r="AC70" s="3" t="s">
        <v>95</v>
      </c>
      <c r="AD70" s="1"/>
      <c r="AE70" s="4"/>
      <c r="AF70" s="34">
        <v>43466</v>
      </c>
      <c r="AG70" s="29"/>
      <c r="AH70" s="1"/>
      <c r="AI70" s="4"/>
    </row>
    <row r="71" spans="2:35" x14ac:dyDescent="0.25">
      <c r="B71" s="55" t="s">
        <v>51</v>
      </c>
      <c r="C71" s="3"/>
      <c r="D71" s="1" t="s">
        <v>53</v>
      </c>
      <c r="E71" s="1"/>
      <c r="F71" s="4"/>
      <c r="G71" s="3">
        <v>2</v>
      </c>
      <c r="H71" s="8" t="s">
        <v>67</v>
      </c>
      <c r="I71" s="8" t="s">
        <v>86</v>
      </c>
      <c r="J71" s="1">
        <v>412</v>
      </c>
      <c r="K71" s="1">
        <v>11</v>
      </c>
      <c r="L71" s="16">
        <v>1636775</v>
      </c>
      <c r="M71" s="3"/>
      <c r="N71" s="4"/>
      <c r="O71" s="3"/>
      <c r="P71" s="4"/>
      <c r="Q71" s="3" t="s">
        <v>53</v>
      </c>
      <c r="R71" s="1"/>
      <c r="S71" s="1"/>
      <c r="T71" s="4"/>
      <c r="U71" s="13"/>
      <c r="V71" s="22">
        <v>1</v>
      </c>
      <c r="W71" s="18"/>
      <c r="X71" s="18"/>
      <c r="Y71" s="18"/>
      <c r="Z71" s="19"/>
      <c r="AA71" s="52">
        <v>1</v>
      </c>
      <c r="AB71" s="17"/>
      <c r="AC71" s="3">
        <v>2019</v>
      </c>
      <c r="AD71" s="1">
        <v>2</v>
      </c>
      <c r="AE71" s="4">
        <v>27</v>
      </c>
      <c r="AF71" s="34">
        <v>29684</v>
      </c>
      <c r="AG71" s="29">
        <v>20878</v>
      </c>
      <c r="AH71" s="1">
        <f>2018-1981</f>
        <v>37</v>
      </c>
      <c r="AI71" s="4">
        <f>2018-1957</f>
        <v>61</v>
      </c>
    </row>
    <row r="72" spans="2:35" x14ac:dyDescent="0.25">
      <c r="B72" s="55" t="s">
        <v>87</v>
      </c>
      <c r="C72" s="9"/>
      <c r="D72" s="2" t="s">
        <v>53</v>
      </c>
      <c r="E72" s="2"/>
      <c r="F72" s="11"/>
      <c r="G72" s="9">
        <v>2</v>
      </c>
      <c r="H72" s="10" t="s">
        <v>67</v>
      </c>
      <c r="I72" s="10" t="s">
        <v>88</v>
      </c>
      <c r="J72" s="2">
        <v>412</v>
      </c>
      <c r="K72" s="2">
        <v>18</v>
      </c>
      <c r="L72" s="16">
        <v>1636775</v>
      </c>
      <c r="M72" s="9"/>
      <c r="N72" s="11"/>
      <c r="O72" s="9"/>
      <c r="P72" s="11"/>
      <c r="Q72" s="3" t="s">
        <v>53</v>
      </c>
      <c r="R72" s="2"/>
      <c r="S72" s="2"/>
      <c r="T72" s="11"/>
      <c r="U72" s="13"/>
      <c r="V72" s="22"/>
      <c r="W72" s="18">
        <v>1</v>
      </c>
      <c r="X72" s="18"/>
      <c r="Y72" s="18"/>
      <c r="Z72" s="19"/>
      <c r="AA72" s="52">
        <v>1</v>
      </c>
      <c r="AB72" s="17"/>
      <c r="AC72" s="3" t="s">
        <v>95</v>
      </c>
      <c r="AD72" s="1"/>
      <c r="AE72" s="4"/>
      <c r="AF72" s="34">
        <v>43479</v>
      </c>
      <c r="AG72" s="29">
        <v>27263</v>
      </c>
      <c r="AH72" s="1">
        <v>0</v>
      </c>
      <c r="AI72" s="4">
        <v>44</v>
      </c>
    </row>
    <row r="73" spans="2:35" x14ac:dyDescent="0.25">
      <c r="B73" s="55" t="s">
        <v>41</v>
      </c>
      <c r="C73" s="3"/>
      <c r="D73" s="1"/>
      <c r="E73" s="1" t="s">
        <v>53</v>
      </c>
      <c r="F73" s="4"/>
      <c r="G73" s="3">
        <v>1</v>
      </c>
      <c r="H73" s="8" t="s">
        <v>67</v>
      </c>
      <c r="I73" s="8" t="s">
        <v>89</v>
      </c>
      <c r="J73" s="1">
        <v>412</v>
      </c>
      <c r="K73" s="1">
        <v>22</v>
      </c>
      <c r="L73" s="16">
        <v>1636775</v>
      </c>
      <c r="M73" s="3"/>
      <c r="N73" s="4"/>
      <c r="O73" s="3"/>
      <c r="P73" s="4"/>
      <c r="Q73" s="3" t="s">
        <v>53</v>
      </c>
      <c r="R73" s="1"/>
      <c r="S73" s="1"/>
      <c r="T73" s="4"/>
      <c r="U73" s="13"/>
      <c r="V73" s="22"/>
      <c r="W73" s="18"/>
      <c r="X73" s="18"/>
      <c r="Y73" s="18"/>
      <c r="Z73" s="19">
        <v>1</v>
      </c>
      <c r="AA73" s="52"/>
      <c r="AB73" s="17"/>
      <c r="AC73" s="3">
        <f>2018+8</f>
        <v>2026</v>
      </c>
      <c r="AD73" s="1">
        <v>10</v>
      </c>
      <c r="AE73" s="4">
        <v>19</v>
      </c>
      <c r="AF73" s="34">
        <v>32601</v>
      </c>
      <c r="AG73" s="29">
        <v>25495</v>
      </c>
      <c r="AH73" s="1">
        <f>2018-1989</f>
        <v>29</v>
      </c>
      <c r="AI73" s="4">
        <f>2018-1969</f>
        <v>49</v>
      </c>
    </row>
    <row r="74" spans="2:35" x14ac:dyDescent="0.25">
      <c r="B74" s="55" t="s">
        <v>45</v>
      </c>
      <c r="C74" s="3"/>
      <c r="D74" s="1" t="s">
        <v>53</v>
      </c>
      <c r="E74" s="1"/>
      <c r="F74" s="4"/>
      <c r="G74" s="3">
        <v>1</v>
      </c>
      <c r="H74" s="8" t="s">
        <v>67</v>
      </c>
      <c r="I74" s="8" t="s">
        <v>86</v>
      </c>
      <c r="J74" s="1">
        <v>412</v>
      </c>
      <c r="K74" s="1">
        <v>18</v>
      </c>
      <c r="L74" s="16">
        <v>1636775</v>
      </c>
      <c r="M74" s="3"/>
      <c r="N74" s="4"/>
      <c r="O74" s="3"/>
      <c r="P74" s="4"/>
      <c r="Q74" s="3" t="s">
        <v>53</v>
      </c>
      <c r="R74" s="1"/>
      <c r="S74" s="1"/>
      <c r="T74" s="4"/>
      <c r="U74" s="13"/>
      <c r="V74" s="22"/>
      <c r="W74" s="18"/>
      <c r="X74" s="18"/>
      <c r="Y74" s="18"/>
      <c r="Z74" s="19">
        <v>1</v>
      </c>
      <c r="AA74" s="52"/>
      <c r="AB74" s="17"/>
      <c r="AC74" s="3">
        <f>2018-5</f>
        <v>2013</v>
      </c>
      <c r="AD74" s="1">
        <v>5</v>
      </c>
      <c r="AE74" s="4">
        <v>24</v>
      </c>
      <c r="AF74" s="34">
        <v>29665</v>
      </c>
      <c r="AG74" s="29">
        <v>21329</v>
      </c>
      <c r="AH74" s="1">
        <f>2018-1981</f>
        <v>37</v>
      </c>
      <c r="AI74" s="4">
        <f>2018-1958</f>
        <v>60</v>
      </c>
    </row>
    <row r="75" spans="2:35" x14ac:dyDescent="0.25">
      <c r="B75" s="55" t="s">
        <v>45</v>
      </c>
      <c r="C75" s="3"/>
      <c r="D75" s="1" t="s">
        <v>53</v>
      </c>
      <c r="E75" s="1"/>
      <c r="F75" s="4"/>
      <c r="G75" s="3">
        <v>1</v>
      </c>
      <c r="H75" s="8" t="s">
        <v>67</v>
      </c>
      <c r="I75" s="8" t="s">
        <v>86</v>
      </c>
      <c r="J75" s="1">
        <v>412</v>
      </c>
      <c r="K75" s="1">
        <v>18</v>
      </c>
      <c r="L75" s="16">
        <v>1636775</v>
      </c>
      <c r="M75" s="3"/>
      <c r="N75" s="4"/>
      <c r="O75" s="3"/>
      <c r="P75" s="4"/>
      <c r="Q75" s="3" t="s">
        <v>53</v>
      </c>
      <c r="R75" s="1"/>
      <c r="S75" s="1"/>
      <c r="T75" s="4"/>
      <c r="U75" s="13"/>
      <c r="V75" s="22"/>
      <c r="W75" s="18"/>
      <c r="X75" s="18"/>
      <c r="Y75" s="18"/>
      <c r="Z75" s="19">
        <v>1</v>
      </c>
      <c r="AA75" s="52"/>
      <c r="AB75" s="17"/>
      <c r="AC75" s="28">
        <v>2017</v>
      </c>
      <c r="AD75" s="1">
        <v>6</v>
      </c>
      <c r="AE75" s="4">
        <v>13</v>
      </c>
      <c r="AF75" s="34">
        <v>30728</v>
      </c>
      <c r="AG75" s="29">
        <v>22080</v>
      </c>
      <c r="AH75" s="1">
        <f>2018-1984</f>
        <v>34</v>
      </c>
      <c r="AI75" s="4">
        <f>2018-1960</f>
        <v>58</v>
      </c>
    </row>
    <row r="76" spans="2:35" x14ac:dyDescent="0.25">
      <c r="B76" s="56" t="s">
        <v>52</v>
      </c>
      <c r="C76" s="9"/>
      <c r="D76" s="2"/>
      <c r="E76" s="2" t="s">
        <v>53</v>
      </c>
      <c r="F76" s="11"/>
      <c r="G76" s="9">
        <v>1</v>
      </c>
      <c r="H76" s="10" t="s">
        <v>67</v>
      </c>
      <c r="I76" s="10" t="s">
        <v>90</v>
      </c>
      <c r="J76" s="2">
        <v>470</v>
      </c>
      <c r="K76" s="2">
        <v>9</v>
      </c>
      <c r="L76" s="16">
        <v>1080786</v>
      </c>
      <c r="M76" s="9"/>
      <c r="N76" s="11"/>
      <c r="O76" s="9"/>
      <c r="P76" s="11"/>
      <c r="Q76" s="9"/>
      <c r="R76" s="2"/>
      <c r="S76" s="2"/>
      <c r="T76" s="11" t="s">
        <v>53</v>
      </c>
      <c r="U76" s="51"/>
      <c r="V76" s="22">
        <v>1</v>
      </c>
      <c r="W76" s="18"/>
      <c r="X76" s="18"/>
      <c r="Y76" s="18"/>
      <c r="Z76" s="19"/>
      <c r="AA76" s="52"/>
      <c r="AB76" s="17"/>
      <c r="AC76" s="3">
        <f>2018-8</f>
        <v>2010</v>
      </c>
      <c r="AD76" s="1">
        <v>7</v>
      </c>
      <c r="AE76" s="4">
        <v>3</v>
      </c>
      <c r="AF76" s="30">
        <v>30649</v>
      </c>
      <c r="AG76" s="29">
        <v>20273</v>
      </c>
      <c r="AH76" s="1">
        <f>2018-1993</f>
        <v>25</v>
      </c>
      <c r="AI76" s="4">
        <f>2018-1955</f>
        <v>63</v>
      </c>
    </row>
    <row r="77" spans="2:35" x14ac:dyDescent="0.25">
      <c r="B77" s="57" t="s">
        <v>52</v>
      </c>
      <c r="C77" s="3"/>
      <c r="D77" s="1"/>
      <c r="E77" s="1" t="s">
        <v>53</v>
      </c>
      <c r="F77" s="4"/>
      <c r="G77" s="3">
        <v>1</v>
      </c>
      <c r="H77" s="8" t="s">
        <v>67</v>
      </c>
      <c r="I77" s="8" t="s">
        <v>90</v>
      </c>
      <c r="J77" s="1">
        <v>470</v>
      </c>
      <c r="K77" s="1">
        <v>9</v>
      </c>
      <c r="L77" s="16">
        <v>1080786</v>
      </c>
      <c r="M77" s="3"/>
      <c r="N77" s="4"/>
      <c r="O77" s="3"/>
      <c r="P77" s="4"/>
      <c r="Q77" s="3"/>
      <c r="R77" s="1"/>
      <c r="S77" s="1"/>
      <c r="T77" s="4" t="s">
        <v>53</v>
      </c>
      <c r="U77" s="13"/>
      <c r="V77" s="22">
        <v>1</v>
      </c>
      <c r="W77" s="18"/>
      <c r="X77" s="18"/>
      <c r="Y77" s="18"/>
      <c r="Z77" s="19"/>
      <c r="AA77" s="52"/>
      <c r="AB77" s="17"/>
      <c r="AC77" s="3">
        <f>2018+12</f>
        <v>2030</v>
      </c>
      <c r="AD77" s="1">
        <v>4</v>
      </c>
      <c r="AE77" s="4">
        <v>21</v>
      </c>
      <c r="AF77" s="30">
        <v>34912</v>
      </c>
      <c r="AG77" s="29">
        <v>24949</v>
      </c>
      <c r="AH77" s="1">
        <f>2018-1995</f>
        <v>23</v>
      </c>
      <c r="AI77" s="4">
        <f>2018-1968</f>
        <v>50</v>
      </c>
    </row>
    <row r="78" spans="2:35" x14ac:dyDescent="0.25">
      <c r="B78" s="57" t="s">
        <v>52</v>
      </c>
      <c r="C78" s="3"/>
      <c r="D78" s="1"/>
      <c r="E78" s="1" t="s">
        <v>53</v>
      </c>
      <c r="F78" s="4"/>
      <c r="G78" s="3">
        <v>1</v>
      </c>
      <c r="H78" s="8" t="s">
        <v>67</v>
      </c>
      <c r="I78" s="8" t="s">
        <v>90</v>
      </c>
      <c r="J78" s="1">
        <v>470</v>
      </c>
      <c r="K78" s="1">
        <v>9</v>
      </c>
      <c r="L78" s="16">
        <v>1080786</v>
      </c>
      <c r="M78" s="3"/>
      <c r="N78" s="4"/>
      <c r="O78" s="3"/>
      <c r="P78" s="4"/>
      <c r="Q78" s="3"/>
      <c r="R78" s="1"/>
      <c r="S78" s="1"/>
      <c r="T78" s="4" t="s">
        <v>53</v>
      </c>
      <c r="U78" s="13"/>
      <c r="V78" s="22">
        <v>1</v>
      </c>
      <c r="W78" s="18"/>
      <c r="X78" s="18"/>
      <c r="Y78" s="18"/>
      <c r="Z78" s="19"/>
      <c r="AA78" s="52"/>
      <c r="AB78" s="17"/>
      <c r="AC78" s="3">
        <f>2018+6</f>
        <v>2024</v>
      </c>
      <c r="AD78" s="1">
        <v>5</v>
      </c>
      <c r="AE78" s="4">
        <v>1</v>
      </c>
      <c r="AF78" s="30">
        <v>35916</v>
      </c>
      <c r="AG78" s="29">
        <v>19660</v>
      </c>
      <c r="AH78" s="1">
        <f>2018-1998</f>
        <v>20</v>
      </c>
      <c r="AI78" s="4">
        <f>2018-1953</f>
        <v>65</v>
      </c>
    </row>
    <row r="79" spans="2:35" ht="15.75" thickBot="1" x14ac:dyDescent="0.3">
      <c r="B79" s="57" t="s">
        <v>52</v>
      </c>
      <c r="C79" s="3"/>
      <c r="D79" s="1"/>
      <c r="E79" s="1" t="s">
        <v>53</v>
      </c>
      <c r="F79" s="4"/>
      <c r="G79" s="3">
        <v>3</v>
      </c>
      <c r="H79" s="8" t="s">
        <v>67</v>
      </c>
      <c r="I79" s="8" t="s">
        <v>90</v>
      </c>
      <c r="J79" s="1">
        <v>470</v>
      </c>
      <c r="K79" s="1">
        <v>9</v>
      </c>
      <c r="L79" s="16">
        <v>1080786</v>
      </c>
      <c r="M79" s="3"/>
      <c r="N79" s="4"/>
      <c r="O79" s="3"/>
      <c r="P79" s="4"/>
      <c r="Q79" s="3"/>
      <c r="R79" s="1"/>
      <c r="S79" s="1"/>
      <c r="T79" s="4" t="s">
        <v>53</v>
      </c>
      <c r="U79" s="13"/>
      <c r="V79" s="23">
        <v>1</v>
      </c>
      <c r="W79" s="24"/>
      <c r="X79" s="24"/>
      <c r="Y79" s="24"/>
      <c r="Z79" s="25"/>
      <c r="AA79" s="53">
        <v>2</v>
      </c>
      <c r="AB79" s="25"/>
      <c r="AC79" s="5">
        <f>2018+4</f>
        <v>2022</v>
      </c>
      <c r="AD79" s="6">
        <v>5</v>
      </c>
      <c r="AE79" s="7">
        <v>2</v>
      </c>
      <c r="AF79" s="35">
        <v>35187</v>
      </c>
      <c r="AG79" s="36">
        <v>23609</v>
      </c>
      <c r="AH79" s="2">
        <f>2018-1996</f>
        <v>22</v>
      </c>
      <c r="AI79" s="11">
        <f>2018-1964</f>
        <v>54</v>
      </c>
    </row>
    <row r="80" spans="2:35" ht="15.75" thickBot="1" x14ac:dyDescent="0.3">
      <c r="B80" s="12" t="s">
        <v>93</v>
      </c>
      <c r="C80" s="58"/>
      <c r="D80" s="59"/>
      <c r="E80" s="59"/>
      <c r="F80" s="60"/>
      <c r="G80" s="58">
        <f>SUM(G7:G79)</f>
        <v>127</v>
      </c>
      <c r="H80" s="61"/>
      <c r="I80" s="61"/>
      <c r="J80" s="59"/>
      <c r="K80" s="59"/>
      <c r="L80" s="62"/>
      <c r="M80" s="58"/>
      <c r="N80" s="60"/>
      <c r="O80" s="58"/>
      <c r="P80" s="60"/>
      <c r="Q80" s="58"/>
      <c r="R80" s="59"/>
      <c r="S80" s="59"/>
      <c r="T80" s="60"/>
      <c r="U80" s="64"/>
      <c r="V80" s="65">
        <f>SUM(V7:V79)</f>
        <v>39</v>
      </c>
      <c r="W80" s="65">
        <f t="shared" ref="W80:AA80" si="0">SUM(W7:W79)</f>
        <v>23</v>
      </c>
      <c r="X80" s="65">
        <f t="shared" si="0"/>
        <v>0</v>
      </c>
      <c r="Y80" s="65">
        <f t="shared" si="0"/>
        <v>0</v>
      </c>
      <c r="Z80" s="65">
        <f t="shared" si="0"/>
        <v>25</v>
      </c>
      <c r="AA80" s="65">
        <f t="shared" si="0"/>
        <v>15</v>
      </c>
      <c r="AB80" s="65">
        <f t="shared" ref="AB80" si="1">SUM(AB7:AB79)</f>
        <v>0</v>
      </c>
      <c r="AC80" s="14"/>
      <c r="AD80" s="14"/>
      <c r="AE80" s="14"/>
      <c r="AF80" s="1"/>
      <c r="AG80" s="1"/>
      <c r="AH80" s="1"/>
      <c r="AI80" s="1"/>
    </row>
    <row r="81" spans="2:36" x14ac:dyDescent="0.25">
      <c r="AF81" s="33"/>
      <c r="AG81" s="33"/>
      <c r="AH81" s="33"/>
      <c r="AI81" s="33"/>
      <c r="AJ81" s="33"/>
    </row>
    <row r="82" spans="2:36" x14ac:dyDescent="0.25">
      <c r="B82" t="s">
        <v>102</v>
      </c>
      <c r="AF82" s="33"/>
      <c r="AG82" s="33"/>
      <c r="AH82" s="33"/>
      <c r="AI82" s="33"/>
      <c r="AJ82" s="33"/>
    </row>
    <row r="84" spans="2:36" x14ac:dyDescent="0.25">
      <c r="B84" t="s">
        <v>94</v>
      </c>
    </row>
    <row r="86" spans="2:36" x14ac:dyDescent="0.25">
      <c r="B86" s="127" t="s">
        <v>107</v>
      </c>
      <c r="C86" s="127"/>
      <c r="D86" s="127"/>
      <c r="E86" s="127"/>
      <c r="F86" s="127"/>
      <c r="G86" s="127"/>
      <c r="H86" s="127"/>
      <c r="I86" s="130" t="s">
        <v>106</v>
      </c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2"/>
      <c r="AF86" s="127" t="s">
        <v>109</v>
      </c>
      <c r="AG86" s="127"/>
      <c r="AH86" s="127"/>
      <c r="AI86" s="127"/>
    </row>
    <row r="87" spans="2:36" x14ac:dyDescent="0.25">
      <c r="B87" s="127" t="s">
        <v>108</v>
      </c>
      <c r="C87" s="127"/>
      <c r="D87" s="127"/>
      <c r="E87" s="127"/>
      <c r="F87" s="127"/>
      <c r="G87" s="127"/>
      <c r="H87" s="127"/>
      <c r="I87" s="133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34"/>
      <c r="AB87" s="134"/>
      <c r="AC87" s="134"/>
      <c r="AD87" s="134"/>
      <c r="AE87" s="135"/>
      <c r="AF87" s="126" t="s">
        <v>110</v>
      </c>
      <c r="AG87" s="126"/>
      <c r="AH87" s="126"/>
      <c r="AI87" s="126"/>
    </row>
  </sheetData>
  <mergeCells count="50">
    <mergeCell ref="B86:H86"/>
    <mergeCell ref="B87:H87"/>
    <mergeCell ref="AF86:AI86"/>
    <mergeCell ref="AF87:AI87"/>
    <mergeCell ref="I86:AE87"/>
    <mergeCell ref="C1:AF1"/>
    <mergeCell ref="C2:AF2"/>
    <mergeCell ref="AG1:AI1"/>
    <mergeCell ref="AG2:AI2"/>
    <mergeCell ref="B3:B4"/>
    <mergeCell ref="E5:E6"/>
    <mergeCell ref="F5:F6"/>
    <mergeCell ref="G5:G6"/>
    <mergeCell ref="Y5:Y6"/>
    <mergeCell ref="Z5:Z6"/>
    <mergeCell ref="U3:U6"/>
    <mergeCell ref="N5:N6"/>
    <mergeCell ref="O5:O6"/>
    <mergeCell ref="P5:P6"/>
    <mergeCell ref="Q5:Q6"/>
    <mergeCell ref="R5:R6"/>
    <mergeCell ref="S5:S6"/>
    <mergeCell ref="M3:N4"/>
    <mergeCell ref="O3:P4"/>
    <mergeCell ref="Q3:T4"/>
    <mergeCell ref="V3:Z4"/>
    <mergeCell ref="AH3:AH6"/>
    <mergeCell ref="AF3:AF6"/>
    <mergeCell ref="AG3:AG6"/>
    <mergeCell ref="AC5:AE5"/>
    <mergeCell ref="AA5:AA6"/>
    <mergeCell ref="AB5:AB6"/>
    <mergeCell ref="AA3:AB4"/>
    <mergeCell ref="AC3:AE4"/>
    <mergeCell ref="B1:B2"/>
    <mergeCell ref="T5:T6"/>
    <mergeCell ref="V5:V6"/>
    <mergeCell ref="W5:W6"/>
    <mergeCell ref="X5:X6"/>
    <mergeCell ref="H5:H6"/>
    <mergeCell ref="I5:I6"/>
    <mergeCell ref="J5:J6"/>
    <mergeCell ref="K5:K6"/>
    <mergeCell ref="L5:L6"/>
    <mergeCell ref="M5:M6"/>
    <mergeCell ref="B5:B6"/>
    <mergeCell ref="C5:C6"/>
    <mergeCell ref="C4:F4"/>
    <mergeCell ref="G3:L4"/>
    <mergeCell ref="D5:D6"/>
  </mergeCells>
  <pageMargins left="1.1023622047244095" right="0.11811023622047245" top="0.15748031496062992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Personal1 PE. Personal1</dc:creator>
  <cp:lastModifiedBy>Calidad1 CA1. Calidad</cp:lastModifiedBy>
  <cp:lastPrinted>2018-04-23T20:33:39Z</cp:lastPrinted>
  <dcterms:created xsi:type="dcterms:W3CDTF">2018-04-18T18:56:42Z</dcterms:created>
  <dcterms:modified xsi:type="dcterms:W3CDTF">2019-02-01T00:41:19Z</dcterms:modified>
</cp:coreProperties>
</file>